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506" windowWidth="11340" windowHeight="6285" tabRatio="937" firstSheet="2" activeTab="7"/>
  </bookViews>
  <sheets>
    <sheet name="UVOD" sheetId="1" r:id="rId1"/>
    <sheet name="PRIHODI" sheetId="2" r:id="rId2"/>
    <sheet name="RASHODI" sheetId="3" r:id="rId3"/>
    <sheet name="RAČUN FINANCIRANJA" sheetId="4" r:id="rId4"/>
    <sheet name="RAČUN FINANCIRANJA-ANALITIKA" sheetId="5" r:id="rId5"/>
    <sheet name="ORGANIZACIJSKA KLASIFIKACIJA" sheetId="6" r:id="rId6"/>
    <sheet name="EKONOMSKA KLASIFIKACIJA" sheetId="7" r:id="rId7"/>
    <sheet name="PROGRAMSKA KLASIFIKACIJA" sheetId="8" r:id="rId8"/>
  </sheets>
  <externalReferences>
    <externalReference r:id="rId11"/>
    <externalReference r:id="rId12"/>
    <externalReference r:id="rId13"/>
    <externalReference r:id="rId14"/>
  </externalReferences>
  <definedNames>
    <definedName name="fin" localSheetId="6">'[2]PRIHODI-mjes.'!#REF!</definedName>
    <definedName name="fin" localSheetId="1">'[3]PRIHODI-mjes.'!#REF!</definedName>
    <definedName name="fin" localSheetId="7">'[2]PRIHODI-mjes.'!#REF!</definedName>
    <definedName name="fin" localSheetId="3">'[3]PRIHODI-mjes.'!#REF!</definedName>
    <definedName name="fin" localSheetId="4">'[3]PRIHODI-mjes.'!#REF!</definedName>
    <definedName name="fin">'[2]PRIHODI-mjes.'!#REF!</definedName>
    <definedName name="IZRADA_PROJEKTNE_DOKUMENTACIJE_ZA_OBNOVU_DOMINIKANSKOG_SAMOSTANA" localSheetId="6">'[1]PRIHODI-mjes.'!#REF!</definedName>
    <definedName name="IZRADA_PROJEKTNE_DOKUMENTACIJE_ZA_OBNOVU_DOMINIKANSKOG_SAMOSTANA" localSheetId="1">'[4]PRIHODI-mjes.'!#REF!</definedName>
    <definedName name="IZRADA_PROJEKTNE_DOKUMENTACIJE_ZA_OBNOVU_DOMINIKANSKOG_SAMOSTANA" localSheetId="7">'[1]PRIHODI-mjes.'!#REF!</definedName>
    <definedName name="IZRADA_PROJEKTNE_DOKUMENTACIJE_ZA_OBNOVU_DOMINIKANSKOG_SAMOSTANA" localSheetId="3">'[4]PRIHODI-mjes.'!#REF!</definedName>
    <definedName name="IZRADA_PROJEKTNE_DOKUMENTACIJE_ZA_OBNOVU_DOMINIKANSKOG_SAMOSTANA" localSheetId="4">'[4]PRIHODI-mjes.'!#REF!</definedName>
    <definedName name="IZRADA_PROJEKTNE_DOKUMENTACIJE_ZA_OBNOVU_DOMINIKANSKOG_SAMOSTANA" localSheetId="2">'[1]PRIHODI-mjes.'!#REF!</definedName>
    <definedName name="IZRADA_PROJEKTNE_DOKUMENTACIJE_ZA_OBNOVU_DOMINIKANSKOG_SAMOSTANA" localSheetId="0">'[1]PRIHODI-mjes.'!#REF!</definedName>
    <definedName name="IZRADA_PROJEKTNE_DOKUMENTACIJE_ZA_OBNOVU_DOMINIKANSKOG_SAMOSTANA">'[1]PRIHODI-mjes.'!#REF!</definedName>
    <definedName name="_xlnm.Print_Area" localSheetId="6">'EKONOMSKA KLASIFIKACIJA'!$A:$J</definedName>
    <definedName name="_xlnm.Print_Area" localSheetId="5">'ORGANIZACIJSKA KLASIFIKACIJA'!$A$1:$F$69</definedName>
    <definedName name="_xlnm.Print_Area" localSheetId="1">'PRIHODI'!$A:$H</definedName>
    <definedName name="_xlnm.Print_Area" localSheetId="7">'PROGRAMSKA KLASIFIKACIJA'!$A:$J</definedName>
    <definedName name="_xlnm.Print_Area" localSheetId="3">'RAČUN FINANCIRANJA'!$A:$H</definedName>
    <definedName name="_xlnm.Print_Area" localSheetId="4">'RAČUN FINANCIRANJA-ANALITIKA'!$A$1:$E$60</definedName>
    <definedName name="_xlnm.Print_Area" localSheetId="2">'RASHODI'!$A:$H</definedName>
    <definedName name="_xlnm.Print_Area" localSheetId="0">'UVOD'!$A$1:$H$50</definedName>
    <definedName name="_xlnm.Print_Titles" localSheetId="6">'EKONOMSKA KLASIFIKACIJA'!$5:$7</definedName>
    <definedName name="_xlnm.Print_Titles" localSheetId="5">'ORGANIZACIJSKA KLASIFIKACIJA'!$10:$12</definedName>
    <definedName name="_xlnm.Print_Titles" localSheetId="1">'PRIHODI'!$6:$8</definedName>
    <definedName name="_xlnm.Print_Titles" localSheetId="7">'PROGRAMSKA KLASIFIKACIJA'!$5:$7</definedName>
    <definedName name="_xlnm.Print_Titles" localSheetId="3">'RAČUN FINANCIRANJA'!$4:$6</definedName>
    <definedName name="_xlnm.Print_Titles" localSheetId="4">'RAČUN FINANCIRANJA-ANALITIKA'!$3:$5</definedName>
    <definedName name="_xlnm.Print_Titles" localSheetId="2">'RASHODI'!$4:$6</definedName>
    <definedName name="Reb.xls" localSheetId="6">'[1]PRIHODI-mjes.'!#REF!</definedName>
    <definedName name="Reb.xls" localSheetId="1">'[4]PRIHODI-mjes.'!#REF!</definedName>
    <definedName name="Reb.xls" localSheetId="7">'[1]PRIHODI-mjes.'!#REF!</definedName>
    <definedName name="Reb.xls" localSheetId="3">'[4]PRIHODI-mjes.'!#REF!</definedName>
    <definedName name="Reb.xls" localSheetId="4">'[4]PRIHODI-mjes.'!#REF!</definedName>
    <definedName name="Reb.xls" localSheetId="0">'[1]PRIHODI-mjes.'!#REF!</definedName>
    <definedName name="Reb.xls">'[1]PRIHODI-mjes.'!#REF!</definedName>
    <definedName name="Reb2003.xls" localSheetId="6">'[1]PRIHODI-mjes.'!#REF!</definedName>
    <definedName name="Reb2003.xls" localSheetId="1">'[4]PRIHODI-mjes.'!#REF!</definedName>
    <definedName name="Reb2003.xls" localSheetId="7">'[1]PRIHODI-mjes.'!#REF!</definedName>
    <definedName name="Reb2003.xls" localSheetId="3">'[4]PRIHODI-mjes.'!#REF!</definedName>
    <definedName name="Reb2003.xls" localSheetId="4">'[4]PRIHODI-mjes.'!#REF!</definedName>
    <definedName name="Reb2003.xls" localSheetId="0">'[1]PRIHODI-mjes.'!#REF!</definedName>
    <definedName name="Reb2003.xls">'[1]PRIHODI-mjes.'!#REF!</definedName>
  </definedNames>
  <calcPr fullCalcOnLoad="1"/>
</workbook>
</file>

<file path=xl/sharedStrings.xml><?xml version="1.0" encoding="utf-8"?>
<sst xmlns="http://schemas.openxmlformats.org/spreadsheetml/2006/main" count="10560" uniqueCount="2719">
  <si>
    <t>A. RAČUN PRIHODA I RASHODA</t>
  </si>
  <si>
    <t>8</t>
  </si>
  <si>
    <t>1</t>
  </si>
  <si>
    <t>2</t>
  </si>
  <si>
    <t>3</t>
  </si>
  <si>
    <t>4</t>
  </si>
  <si>
    <t>7</t>
  </si>
  <si>
    <t>6</t>
  </si>
  <si>
    <t>u kunama</t>
  </si>
  <si>
    <t>RASHODI ZA NABAVU NEFINANCIJSKE IMOVINE</t>
  </si>
  <si>
    <t>PRIHODI POSLOVANJA</t>
  </si>
  <si>
    <t>RASHODI POSLOVANJA</t>
  </si>
  <si>
    <t>PRIMICI OD FINANCIJSKE IMOVINE I ZADUŽIVANJA</t>
  </si>
  <si>
    <t>IZDACI ZA FINANCIJSKU IMOVINU I OTPLATE ZAJMOVA</t>
  </si>
  <si>
    <t>PRIHODI OD PRODAJE NEFINANCIJSKE IMOVINE</t>
  </si>
  <si>
    <t>RAZLIKA - VIŠAK/MANJAK</t>
  </si>
  <si>
    <t>NETO FINANCIRANJE</t>
  </si>
  <si>
    <t>5</t>
  </si>
  <si>
    <t>10</t>
  </si>
  <si>
    <t>11</t>
  </si>
  <si>
    <t>UKUPNI PRIHODI (6+7)</t>
  </si>
  <si>
    <t>61</t>
  </si>
  <si>
    <t>PRIHODI OD POREZA</t>
  </si>
  <si>
    <t>611</t>
  </si>
  <si>
    <t>Porez i prirez na dohodak</t>
  </si>
  <si>
    <t>6111</t>
  </si>
  <si>
    <t>43</t>
  </si>
  <si>
    <t>613</t>
  </si>
  <si>
    <t>Porezi na imovinu</t>
  </si>
  <si>
    <t>6131</t>
  </si>
  <si>
    <t>Porez na kuće za odmor</t>
  </si>
  <si>
    <t>Porez na neiskorištene poduzetničke nekretnine</t>
  </si>
  <si>
    <t>6134</t>
  </si>
  <si>
    <t>Porez na promet nekretnina</t>
  </si>
  <si>
    <t>614</t>
  </si>
  <si>
    <t>Porezi na robu i usluge</t>
  </si>
  <si>
    <t>6142</t>
  </si>
  <si>
    <t>Porez na potrošnju alkoholnih i bezalkoholnih pića</t>
  </si>
  <si>
    <t>6145</t>
  </si>
  <si>
    <t>Porez na tvrtku odnosno naziv tvrtke</t>
  </si>
  <si>
    <t>63</t>
  </si>
  <si>
    <t>POMOĆI IZ INOZEMSTVA (DAROVNICE) I OD SUBJEKATA UNUTAR OPĆEG PRORAČUNA</t>
  </si>
  <si>
    <t>631</t>
  </si>
  <si>
    <t>Pomoći od inozemnih vlada</t>
  </si>
  <si>
    <t>52</t>
  </si>
  <si>
    <t>6312</t>
  </si>
  <si>
    <t>Kapitalne pomoći od inozemnih vlada</t>
  </si>
  <si>
    <t>63121</t>
  </si>
  <si>
    <t>Kap. pomoć od inoz. vlada u eu</t>
  </si>
  <si>
    <t>63122</t>
  </si>
  <si>
    <t>Kap. pomoć od inoz. vlada izvan eu</t>
  </si>
  <si>
    <t>632</t>
  </si>
  <si>
    <t>6321</t>
  </si>
  <si>
    <t>Tekuće pomoći od međunarodnih organizacija</t>
  </si>
  <si>
    <t>63211</t>
  </si>
  <si>
    <t>Tek.pom.od međ.organ.-engineering</t>
  </si>
  <si>
    <t>6323</t>
  </si>
  <si>
    <t>63231</t>
  </si>
  <si>
    <t>Tekuće pomoći od institucija i tijela eu-smile</t>
  </si>
  <si>
    <t>Tekuće pomoći od institucija i tijela eu - funreg</t>
  </si>
  <si>
    <t>Tekuće pomoći od institucija i tijela eu - kultura</t>
  </si>
  <si>
    <t>Tekuće pomoći od institucija i tijela eu - seed</t>
  </si>
  <si>
    <t>Tekuće pomoći od institucija i tijela eu - iurban</t>
  </si>
  <si>
    <t>633</t>
  </si>
  <si>
    <t>Pomoći iz proračuna</t>
  </si>
  <si>
    <t>6331</t>
  </si>
  <si>
    <t>Tekuće pomoći iz proračuna</t>
  </si>
  <si>
    <t>63311</t>
  </si>
  <si>
    <t>Tekuća pomoć iz drž. proračuna za odgoj i školstvo</t>
  </si>
  <si>
    <t>Tekuća pomoć iz državnog proračuna za plaće novog odjela</t>
  </si>
  <si>
    <t>Tekuća pomoć iz državnog proračuna za eu parlament</t>
  </si>
  <si>
    <t>Tekuća pomoć iz državnog proračuna za manifestacije</t>
  </si>
  <si>
    <t>Tekuća pomoć iz državnog proračuna za regionalni info centar za mlade</t>
  </si>
  <si>
    <t>Tekuća pomoć iz drž. proračuna-samouprava</t>
  </si>
  <si>
    <t>Tekuća pomoć iz drž. proračuna - engineering</t>
  </si>
  <si>
    <t>Tek. pom. iz drž. pror. za referendum</t>
  </si>
  <si>
    <t>Tekuća pomoć iz državnog proračuna - havc</t>
  </si>
  <si>
    <t>63312</t>
  </si>
  <si>
    <t>Tekuće pomoći iz županijskih proračuna za zdravstvo - ogrijev</t>
  </si>
  <si>
    <t>Tekuće pomoći iz županijskih proračuna za zdravstvo - "tić"</t>
  </si>
  <si>
    <t>Tekuća pomoć iz županijskog proračuna za lokalne izbore 2013.</t>
  </si>
  <si>
    <t>6332</t>
  </si>
  <si>
    <t>Kapitalne pomoći iz proračuna</t>
  </si>
  <si>
    <t>63321</t>
  </si>
  <si>
    <t>Kapitalna pomoć iz drž. proračuna za upravnu zgradu rafinerije šećera</t>
  </si>
  <si>
    <t>Kap.pomoć iz drž. proračuna - karnevalski bal</t>
  </si>
  <si>
    <t>Kap.pomoć iz drž. proračuna - odjel za imovinu</t>
  </si>
  <si>
    <t>Kap. pomoć iz drž. proračuna - zid</t>
  </si>
  <si>
    <t>Kapitalna pomoć iz drž. proračuna za digitalizaciju opreme u art kinu</t>
  </si>
  <si>
    <t>63322</t>
  </si>
  <si>
    <t>Kap.pomoć iz žup. proračuna - karnevalski bal</t>
  </si>
  <si>
    <t>Kap. pomoć iz žup. pror. za održ. pom.doba</t>
  </si>
  <si>
    <t>63323</t>
  </si>
  <si>
    <t>Kap.pomoć iz grad. proračuna - karnevalski bal</t>
  </si>
  <si>
    <t>634</t>
  </si>
  <si>
    <t>Pomoći od ostalih subjekata unutar općeg proračuna</t>
  </si>
  <si>
    <t>6341</t>
  </si>
  <si>
    <t>Tekuće pomoći od ostalih subjekata unutar općeg proračuna</t>
  </si>
  <si>
    <t>63416</t>
  </si>
  <si>
    <t>Tek. pomoć od žuc-a</t>
  </si>
  <si>
    <t>6342</t>
  </si>
  <si>
    <t>Kapitalne pomoći od ostalih subjekata unutar općeg proračuna</t>
  </si>
  <si>
    <t>63425</t>
  </si>
  <si>
    <t>Kapitalna pomoć od fonda za zaštitu okoliša i energetsku učinkovitost za sanaciju viševca</t>
  </si>
  <si>
    <t>Kapitalna pomoć od hrvatskih cesta za tunelske priključke</t>
  </si>
  <si>
    <t>Kapitalna pomoć od fonda za zaštitu okoliša i energetsku učinkovitost - marišćina</t>
  </si>
  <si>
    <t>Kapitalna pomoć od fonda za zaštitu okoliša i energetsku učinkovitost za javnu rasvjetu</t>
  </si>
  <si>
    <t>Kapitalna pomoć od fonda za zaštitu okoliša i energetsku učinkovitost za projekt futura</t>
  </si>
  <si>
    <t>Kapitalna pomoć od fonda za zaštitu okoliša za projekt solarne energije</t>
  </si>
  <si>
    <t>Kapitalna pomoć od fonda za zaštitu okoliša i energetsku učinkovitost - nabavka kontejnera</t>
  </si>
  <si>
    <t>Kap. pom. od fonda za zaštitu okoliša za energ. certificiranje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</si>
  <si>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</si>
  <si>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</si>
  <si>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</si>
  <si>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</si>
  <si>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</si>
  <si>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izravnanja za decentralizirane funkcije oš</t>
  </si>
  <si>
    <t>Tekuće pomoći izravnanja za decentralizirane funkcije jvp</t>
  </si>
  <si>
    <t>6352</t>
  </si>
  <si>
    <t>Kapitalne pomoći izravnanja za decentralizirane funkcije</t>
  </si>
  <si>
    <t>63521</t>
  </si>
  <si>
    <t>Kapitalne pomoći izravnanja za decentralizirane funkcije oš</t>
  </si>
  <si>
    <t>64</t>
  </si>
  <si>
    <t>PRIHODI OD IMOVINE</t>
  </si>
  <si>
    <t>641</t>
  </si>
  <si>
    <t>Prihodi od financijske imovine</t>
  </si>
  <si>
    <t>11 43</t>
  </si>
  <si>
    <t>6413</t>
  </si>
  <si>
    <t>Kamate na oročena sredstva i depozite po viđenju</t>
  </si>
  <si>
    <t>64131</t>
  </si>
  <si>
    <t>Kamate na oročena sredstva</t>
  </si>
  <si>
    <t>Kamate na oročena sredstva iz cijene kom. usluge za razvoj</t>
  </si>
  <si>
    <t>64132</t>
  </si>
  <si>
    <t>Kamate na depozite po viđenju</t>
  </si>
  <si>
    <t>6414</t>
  </si>
  <si>
    <t>Prihodi od zateznih kamata</t>
  </si>
  <si>
    <t>64141</t>
  </si>
  <si>
    <t>Zatezne kamate za poreze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</si>
  <si>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</si>
  <si>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</si>
  <si>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</si>
  <si>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</si>
  <si>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</si>
  <si>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</si>
  <si>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6416</t>
  </si>
  <si>
    <t>Prihodi od dividendi</t>
  </si>
  <si>
    <t>64164</t>
  </si>
  <si>
    <t>Prihodi od dividendi na dionice u trg. društvima izvan javnog sektora</t>
  </si>
  <si>
    <t>642</t>
  </si>
  <si>
    <t>Prihodi od nefinancijske imovine</t>
  </si>
  <si>
    <t>6421</t>
  </si>
  <si>
    <t>Naknade za koncesije</t>
  </si>
  <si>
    <t>64213</t>
  </si>
  <si>
    <t>Naknada za koncesije na vodama i javnom vodnom dobru</t>
  </si>
  <si>
    <t>64214</t>
  </si>
  <si>
    <t>Naknada za koncesiju na pom. dobru</t>
  </si>
  <si>
    <t>64217</t>
  </si>
  <si>
    <t>Naknada za uporabu pomorskog dobra</t>
  </si>
  <si>
    <t>64219</t>
  </si>
  <si>
    <t>Naknade za ostale koncesije</t>
  </si>
  <si>
    <t>6422</t>
  </si>
  <si>
    <t>Prihodi od zakupa i iznajmljivanja imovine</t>
  </si>
  <si>
    <t>64223</t>
  </si>
  <si>
    <t>Prihodi od najma prenosivih ograda</t>
  </si>
  <si>
    <t>64224</t>
  </si>
  <si>
    <t>Prihod od iznajmljivanja stambenih prostora</t>
  </si>
  <si>
    <t>Prihod od iznajmljivanja stambenih prostora-prethodne godine</t>
  </si>
  <si>
    <t>64225</t>
  </si>
  <si>
    <t>Prihodi od zakupa poslovnih objekata - tekuća godina</t>
  </si>
  <si>
    <t>Prihodi od zakupa poslovnih objekata - prethodne godine</t>
  </si>
  <si>
    <t>Prihodi od zakupa poslovnih objekata - ugovori o nagodbi</t>
  </si>
  <si>
    <t>Prihodi od zakupa poslovih objekata - porin</t>
  </si>
  <si>
    <t>64229</t>
  </si>
  <si>
    <t>Ostali prih. od zak. i iznajmlj. imovine-služnosti na gradskom zemljištu</t>
  </si>
  <si>
    <t>Zakup zemljišta za postavu privr.objekata</t>
  </si>
  <si>
    <t>Prih.od nakn.za prekope i zauzeće jav.prom.površina</t>
  </si>
  <si>
    <t>Prihod od zakupa površ.za rekl.i oglašavanje</t>
  </si>
  <si>
    <t>Prihod od zakupa površina iz preth.godine</t>
  </si>
  <si>
    <t>Prih.od zak.prost.odj.za zdravstvo i socij.skrb</t>
  </si>
  <si>
    <t>Prih.od zakupa prostora odj. za kulturu</t>
  </si>
  <si>
    <t>Prih. od zakupa prostora odj.za sport i teh. kulturu</t>
  </si>
  <si>
    <t>Prih.od zakupa prostora odj. za grad.samoupr. i upravu</t>
  </si>
  <si>
    <t>Prihodi od zakupa javnih skloništa</t>
  </si>
  <si>
    <t>11 42</t>
  </si>
  <si>
    <t>6423</t>
  </si>
  <si>
    <t>Naknada za korištenje nefinancijske imovine</t>
  </si>
  <si>
    <t>64233</t>
  </si>
  <si>
    <t>Naknada za korištenje prostora elektrana</t>
  </si>
  <si>
    <t>42</t>
  </si>
  <si>
    <t>64236</t>
  </si>
  <si>
    <t>Spomenička renta</t>
  </si>
  <si>
    <t>64239</t>
  </si>
  <si>
    <t>Ostale nak. za korištenje nefin. imovine</t>
  </si>
  <si>
    <t>6429</t>
  </si>
  <si>
    <t>Ostali prihodi od nefinancijske imovine</t>
  </si>
  <si>
    <t>64299</t>
  </si>
  <si>
    <t>Naknada za zadržavanje nezakonito izgrađene zgrade u prostoru</t>
  </si>
  <si>
    <t>Naknada za zadrž. nezakonito izgrađene zgrade u prostoru</t>
  </si>
  <si>
    <t>65</t>
  </si>
  <si>
    <t>PRIHODI OD UPRAVNIH I ADMINISTRATIVNIH PRISTOJBI, PRISTOJBI PO POSEBNIM PROPISIMA I NAKNADA</t>
  </si>
  <si>
    <t>651</t>
  </si>
  <si>
    <t>Upravne i administrativne pristojbe</t>
  </si>
  <si>
    <t>6512</t>
  </si>
  <si>
    <t>Županijske, gradske i općinske pristojbe i naknade</t>
  </si>
  <si>
    <t>65123</t>
  </si>
  <si>
    <t>Gradske i općinske upravne pristojbe-titov trg</t>
  </si>
  <si>
    <t>Gradske i općinske upravne pristojbe</t>
  </si>
  <si>
    <t>6513</t>
  </si>
  <si>
    <t>Ostale upravne pristojbe i naknade</t>
  </si>
  <si>
    <t>65139</t>
  </si>
  <si>
    <t>Prihod od prodaje državnih biljega</t>
  </si>
  <si>
    <t>6514</t>
  </si>
  <si>
    <t>Ostale pristojbe i naknade</t>
  </si>
  <si>
    <t>65141</t>
  </si>
  <si>
    <t>Boravišne pristojbe</t>
  </si>
  <si>
    <t>65149</t>
  </si>
  <si>
    <t>Ostale nespomenute pristojbe i naknade - taksisti</t>
  </si>
  <si>
    <t>652</t>
  </si>
  <si>
    <t>Prihodi po posebnim propisima</t>
  </si>
  <si>
    <t>6524</t>
  </si>
  <si>
    <t>Doprinosi za šume</t>
  </si>
  <si>
    <t>65241</t>
  </si>
  <si>
    <t>6526</t>
  </si>
  <si>
    <t>Ostali nespomenuti prihodi</t>
  </si>
  <si>
    <t>65262</t>
  </si>
  <si>
    <t>Nakn.za obavlj.prat.djel.-urbanizam</t>
  </si>
  <si>
    <t>Nakn. za obavljanje pratećih djelatnosti -plan, razvoj i izg.</t>
  </si>
  <si>
    <t>Nakn.za obavlj.prat.djel.-zaj.kom.djelatnost</t>
  </si>
  <si>
    <t>Nakn.za obavlj.prat.djel.-samouprava</t>
  </si>
  <si>
    <t>Nakn.za obavlj.prat.djel.-zid</t>
  </si>
  <si>
    <t>Nakn.za obavlj.prat.djel.-gosp. imovinom</t>
  </si>
  <si>
    <t>Nakn.za obavlj.prat.djel.-ured grada</t>
  </si>
  <si>
    <t>65264</t>
  </si>
  <si>
    <t>Prihodi iz cijene kom.usluga namijenjenih razvoju</t>
  </si>
  <si>
    <t>72</t>
  </si>
  <si>
    <t>65267</t>
  </si>
  <si>
    <t>Prihodi od refundacija šteta - zajednička komunalna djelatnost</t>
  </si>
  <si>
    <t>Prihodi od refundacija šteta - sport</t>
  </si>
  <si>
    <t>Prihodi od refundacija šteta - gradska samouprava</t>
  </si>
  <si>
    <t>Prihodi od refundacija šteta - zid</t>
  </si>
  <si>
    <t>Prihodi od refundacija šteta - gosp. imovinom</t>
  </si>
  <si>
    <t>Prihodi od refundacija šteta - odgoj i školstvo</t>
  </si>
  <si>
    <t>Prihodi od refundacija šteta - ured grada</t>
  </si>
  <si>
    <t>Prihodi od refunadacije šteta-kultura</t>
  </si>
  <si>
    <t>65268</t>
  </si>
  <si>
    <t>Ostali prihodi za posebne namjene -vodni doprinos</t>
  </si>
  <si>
    <t>Ostali prihodi za posebne namjene - hzz</t>
  </si>
  <si>
    <t>653</t>
  </si>
  <si>
    <t>Komunalni doprinosi i naknade</t>
  </si>
  <si>
    <t>6531</t>
  </si>
  <si>
    <t>Komunalni doprinosi</t>
  </si>
  <si>
    <t>65311</t>
  </si>
  <si>
    <t>6532</t>
  </si>
  <si>
    <t>Komunalne naknade</t>
  </si>
  <si>
    <t>65321</t>
  </si>
  <si>
    <t>Kom.nakn. od stamb. i garaž. prostora</t>
  </si>
  <si>
    <t>Kom.nakn.od posl.prostora-ost.djelatnosti</t>
  </si>
  <si>
    <t>Kom.nakn.od posl.prostora-neprof.organizacije</t>
  </si>
  <si>
    <t>Kom.nakn.od građ.zemlj.u svrhu obav.posl. djelat.</t>
  </si>
  <si>
    <t>Kom.nakn.od posl.prostora-proizv.djelatnosti</t>
  </si>
  <si>
    <t>Kom.nakn.od građ.zemlj.u svrhu obavljanja proiz.djel.</t>
  </si>
  <si>
    <t>Kom.nakn.od neizgrađenog građevnog zemljišta</t>
  </si>
  <si>
    <t>Komunalna naknada iz prethodne godine</t>
  </si>
  <si>
    <t>66</t>
  </si>
  <si>
    <t>PRIHODI OD PRODAJE PROIZVODA I ROBE TE PRUŽENIH USLUGA I PRIHODI OD DONACIJA</t>
  </si>
  <si>
    <t>663</t>
  </si>
  <si>
    <t>Donacije od pravnih i fizičkih osoba izvan općeg proračuna</t>
  </si>
  <si>
    <t>6631</t>
  </si>
  <si>
    <t>Tekuće donacije</t>
  </si>
  <si>
    <t>66311</t>
  </si>
  <si>
    <t>Tek. donacije od fizičkih osoba - mjesni odbori</t>
  </si>
  <si>
    <t>Tek. donacije od fizičkih osoba - ured grada</t>
  </si>
  <si>
    <t>66312</t>
  </si>
  <si>
    <t>Tek. don. od neprofitnih org. - lučka uprava</t>
  </si>
  <si>
    <t>66313</t>
  </si>
  <si>
    <t>Tek. donacije od trg. društava - mjesni odbori</t>
  </si>
  <si>
    <t>Tekuće donacije od trgovačkih društava - ured grada</t>
  </si>
  <si>
    <t>6632</t>
  </si>
  <si>
    <t>Kapitalne donacije</t>
  </si>
  <si>
    <t>66321</t>
  </si>
  <si>
    <t>Kap.don. od fiz.os.-karnevalski bal</t>
  </si>
  <si>
    <t>Kapitalne donacije od fizičkih osoba-urbanizam</t>
  </si>
  <si>
    <t>66322</t>
  </si>
  <si>
    <t>Kap. don. od neprof. org. - karnevalski bal</t>
  </si>
  <si>
    <t>Kapitalne donacije od neprofitnih org.-kultura</t>
  </si>
  <si>
    <t>Kapitalne donacije od neprofitnih org.-gradina trsat</t>
  </si>
  <si>
    <t>66323</t>
  </si>
  <si>
    <t>Kapitalne donacije od trgovačkih društava - zajednička komunalna djelatnost</t>
  </si>
  <si>
    <t>Kap.don.od trgov.druš.- karnevalski bal</t>
  </si>
  <si>
    <t>Kap.don.od trgov.druš.-zdravstvo</t>
  </si>
  <si>
    <t>68</t>
  </si>
  <si>
    <t>KAZNE, UPRAVNE MJERE I OSTALI PRIHODI</t>
  </si>
  <si>
    <t>681</t>
  </si>
  <si>
    <t>Kazne i upravne mjere</t>
  </si>
  <si>
    <t>6815</t>
  </si>
  <si>
    <t>Kazne za prekršaje u prometu</t>
  </si>
  <si>
    <t>68151</t>
  </si>
  <si>
    <t>6819</t>
  </si>
  <si>
    <t>Ostale kazne</t>
  </si>
  <si>
    <t>68191</t>
  </si>
  <si>
    <t>Ostale nespomenute kazne</t>
  </si>
  <si>
    <t>683</t>
  </si>
  <si>
    <t>Ostali prihodi</t>
  </si>
  <si>
    <t>6831</t>
  </si>
  <si>
    <t>68311</t>
  </si>
  <si>
    <t>Ostali prihodi odjela za urbanizam</t>
  </si>
  <si>
    <t>Ostali prihod direkcije za plan, razvoj i izgradnju</t>
  </si>
  <si>
    <t>Ostali prihod po posebnom ugovoru-hrvatske ceste</t>
  </si>
  <si>
    <t>Ostali prihod direkcije zajedničke komunalne djelatnosti</t>
  </si>
  <si>
    <t>Ostali prihod odjela za poduzetništvo</t>
  </si>
  <si>
    <t>Ostali prihodi odjela za odgoj i školstvo</t>
  </si>
  <si>
    <t>Ostali prihod odjela za zdravstvo i socijalnu skrb</t>
  </si>
  <si>
    <t>Ostali prihod odjela za kulturu</t>
  </si>
  <si>
    <t>Ostali prihod odjela za financije</t>
  </si>
  <si>
    <t>Ostali prihod odjela za gradsku samoupravu</t>
  </si>
  <si>
    <t>Ostali prihod odjela za gospodarenje imovinom</t>
  </si>
  <si>
    <t>Ostali prihod ureda grada</t>
  </si>
  <si>
    <t>Ostali prihodi po posebnim ugovorima-ina</t>
  </si>
  <si>
    <t>Ostali prihodi dir.kom.red.</t>
  </si>
  <si>
    <t>Ostali prihodi po posebnim ugovorima -croatia osiguranje</t>
  </si>
  <si>
    <t>Ostali prihodi po posebnim ugovorima - sponzorstva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</si>
  <si>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</si>
  <si>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</si>
  <si>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</si>
  <si>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</si>
  <si>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</si>
  <si>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</si>
  <si>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71112</t>
  </si>
  <si>
    <t>Prihodi od prodaje zemljišta</t>
  </si>
  <si>
    <t>Prihodi od povrata zemljišta</t>
  </si>
  <si>
    <t>Prihodi od stvarnih troškova pripreme</t>
  </si>
  <si>
    <t>712</t>
  </si>
  <si>
    <t>Prihodi od prodaje nematerijalne imovine</t>
  </si>
  <si>
    <t>7124</t>
  </si>
  <si>
    <t>Ostala prava</t>
  </si>
  <si>
    <t>71241</t>
  </si>
  <si>
    <t>Ulaganja na tuđoj imovini radi prava korištenja</t>
  </si>
  <si>
    <t>71249</t>
  </si>
  <si>
    <t>Ostala nespomenuta prava</t>
  </si>
  <si>
    <t>PRIHODI OD PRODAJE PROIZVEDENE DUGOTRAJNE IMOVINE</t>
  </si>
  <si>
    <t>721</t>
  </si>
  <si>
    <t>Prihodi od prodaje građevinskih objekata</t>
  </si>
  <si>
    <t>7211</t>
  </si>
  <si>
    <t>Stambeni objekti</t>
  </si>
  <si>
    <t>72119</t>
  </si>
  <si>
    <t>Prihod od prodaje stanova na kojima postoji stanarsko pravo</t>
  </si>
  <si>
    <t>Prihod od prodaje stanova u vlasništvu grada</t>
  </si>
  <si>
    <t>Prihodi od prodaje nadstojničkih stanova</t>
  </si>
  <si>
    <t>7212</t>
  </si>
  <si>
    <t>Poslovni objekti</t>
  </si>
  <si>
    <t>72129</t>
  </si>
  <si>
    <t>Prihodi od prodaje poslovnog prostora</t>
  </si>
  <si>
    <t>2013</t>
  </si>
  <si>
    <t>I-XII</t>
  </si>
  <si>
    <t>UKUPNI RASHODI (3+4)</t>
  </si>
  <si>
    <t>RASHODI ZA ZAPOSLENE</t>
  </si>
  <si>
    <t>Plaće (bruto)</t>
  </si>
  <si>
    <t>11 43 52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</si>
  <si>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</si>
  <si>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</si>
  <si>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</si>
  <si>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</si>
  <si>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</si>
  <si>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</si>
  <si>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</si>
  <si>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</si>
  <si>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</si>
  <si>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</si>
  <si>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</si>
  <si>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</si>
  <si>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</si>
  <si>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</si>
  <si>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</si>
  <si>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</si>
  <si>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</si>
  <si>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</si>
  <si>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</si>
  <si>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</si>
  <si>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</si>
  <si>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</si>
  <si>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</si>
  <si>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</si>
  <si>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</si>
  <si>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</si>
  <si>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</si>
  <si>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</si>
  <si>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</si>
  <si>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</si>
  <si>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</si>
  <si>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</si>
  <si>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</si>
  <si>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</si>
  <si>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</si>
  <si>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</si>
  <si>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</si>
  <si>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</si>
  <si>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</si>
  <si>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FINANCIJSKI RASHODI</t>
  </si>
  <si>
    <t>Kamate za izdane vrijednosne papire</t>
  </si>
  <si>
    <t>Kamate za izdane obveznice</t>
  </si>
  <si>
    <t>Kamate za primljene kredite i zajmove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</si>
  <si>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</si>
  <si>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</si>
  <si>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drugih razina vlasti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</si>
  <si>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</si>
  <si>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</si>
  <si>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</si>
  <si>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</si>
  <si>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</si>
  <si>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SUBVENCIJE</t>
  </si>
  <si>
    <t>Subvencije trgovačkim društvima u javnom sektoru</t>
  </si>
  <si>
    <t>Subvencije trgovačkim društvima, poljoprivrednicima i obrtnicima izvan javnog sektora</t>
  </si>
  <si>
    <t>Subvencije trgovačkim društvima izvan javnog sektora</t>
  </si>
  <si>
    <t>Subvencije poljoprivrednicima i obrtnicima</t>
  </si>
  <si>
    <t>POMOĆI DANE U INOZEMSTVO I UNUTAR OPĆEG PRORAČUNA</t>
  </si>
  <si>
    <t>Pomoći unutar općeg proračuna</t>
  </si>
  <si>
    <t>Tekuće pomoći unutar općeg proračuna</t>
  </si>
  <si>
    <t>42 71</t>
  </si>
  <si>
    <t>Kapitalne pomoći unutar općeg proračuna</t>
  </si>
  <si>
    <t>NAKNADE GRAĐANIMA I KUĆANSTVIMA NA TEMELJU OSIGURANJA I DRUGE NAKNADE</t>
  </si>
  <si>
    <t>Ostale naknade građanima i kućanstvima iz proračuna</t>
  </si>
  <si>
    <t>11 52</t>
  </si>
  <si>
    <t>Naknade građanima i kućanstvima u novcu</t>
  </si>
  <si>
    <t>Naknade građanima i kućanstvima u naravi</t>
  </si>
  <si>
    <t>OSTALI RASHODI</t>
  </si>
  <si>
    <t>Tekuće donacije u novcu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</si>
  <si>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</si>
  <si>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</si>
  <si>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</si>
  <si>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</si>
  <si>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šteta pravnim i fizičkim osobama</t>
  </si>
  <si>
    <t>Izvanredni rashodi</t>
  </si>
  <si>
    <t>Nepredviđeni rashodi do visine proračunske pričuve</t>
  </si>
  <si>
    <t>Kapitalne pomoći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</si>
  <si>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</si>
  <si>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</si>
  <si>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RASHODI ZA NABAVU NEPROIZVEDENE DUGOTRAJNE IMOVINE</t>
  </si>
  <si>
    <t>Materijalna imovina - prirodna bogatstva</t>
  </si>
  <si>
    <t>Nematerijalna imovina</t>
  </si>
  <si>
    <t>Licence</t>
  </si>
  <si>
    <t>RASHODI ZA NABAVU PROIZVEDENE DUGOTRAJNE IMOVINE</t>
  </si>
  <si>
    <t>Građevinski objekti</t>
  </si>
  <si>
    <t>43 81</t>
  </si>
  <si>
    <t>Ceste, željeznice i ostali prometni objekti</t>
  </si>
  <si>
    <t>Ostali građevinski objekti</t>
  </si>
  <si>
    <t>Postrojenja i oprema</t>
  </si>
  <si>
    <t>Uredska oprema i namještaj</t>
  </si>
  <si>
    <t>52 71</t>
  </si>
  <si>
    <t>Komunikacijska oprema</t>
  </si>
  <si>
    <t>11 71</t>
  </si>
  <si>
    <t>Oprema za održavanje i zaštitu</t>
  </si>
  <si>
    <t>Instrumenti, uređaji i strojevi</t>
  </si>
  <si>
    <t>Uređaji, strojevi i oprema za ostale namjene</t>
  </si>
  <si>
    <t>Prijevozna sredstva</t>
  </si>
  <si>
    <t>Prijevozna sredstva u cestovnom prometu</t>
  </si>
  <si>
    <t>Knjige, umjetnička djela i ostale izložbene vrijednosti</t>
  </si>
  <si>
    <t>Knjige</t>
  </si>
  <si>
    <t>Umjetnička djela (izložena u galerijama, muzejima i slično)</t>
  </si>
  <si>
    <t>Muzejski izlošci i predmeti prirodnih rijetkosti</t>
  </si>
  <si>
    <t>Nematerijalna proizvedena imovina</t>
  </si>
  <si>
    <t>Ostala nematerijalna proizvedena imovina</t>
  </si>
  <si>
    <t>RASHODI ZA DODATNA ULAGANJA NA NEFINANCIJSKOJ IMOVINI</t>
  </si>
  <si>
    <t>Dodatna ulaganja na građevinskim objektima</t>
  </si>
  <si>
    <t>Dodatna ulaganja za ostalu nefinancijsku imovinu</t>
  </si>
  <si>
    <t>81</t>
  </si>
  <si>
    <t>PRIMLJENE OTPLATE (POVRATI) GLAVNICE DANIH ZAJMOVA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</si>
  <si>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</si>
  <si>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</si>
  <si>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</si>
  <si>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</si>
  <si>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81412</t>
  </si>
  <si>
    <t>Povrat zaj.danih trg.druš.u jav.sektoru-bodulovo</t>
  </si>
  <si>
    <t>Povrat zajmova danih trgovačkim društvima u javnom sektoru - dugoročni</t>
  </si>
  <si>
    <t>815</t>
  </si>
  <si>
    <t>Primici (povrati) glavnice zajmova danih kreditnim i ostalim financijskim institucijama izvan javnog sektora</t>
  </si>
  <si>
    <t>8153</t>
  </si>
  <si>
    <t>Povrat zajmova danih tuzemnim kreditnim institucijama izvan javnog sektora</t>
  </si>
  <si>
    <t>81532</t>
  </si>
  <si>
    <t>Povrat zajmova danih tuz. kreditnim instit. izvan javnog sektora - dugoročni</t>
  </si>
  <si>
    <t>Povrat zajmova danih tuzemnim kreditnim institucijama izvan javnog sektora-dugoročni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</si>
  <si>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</si>
  <si>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</si>
  <si>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</si>
  <si>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</si>
  <si>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81632</t>
  </si>
  <si>
    <t>Povrat zajmova danih tuzemnim trgovačkim društvima izvan javnog sektora  - dugoročni</t>
  </si>
  <si>
    <t>8164</t>
  </si>
  <si>
    <t>Povrat zajmova danih tuzemnim obrtnicima</t>
  </si>
  <si>
    <t>81642</t>
  </si>
  <si>
    <t>Povrat zajmova danih tuzemnim obrtnicima - dugoročni</t>
  </si>
  <si>
    <t>84</t>
  </si>
  <si>
    <t>PRIMICI OD ZADUŽIVANJA</t>
  </si>
  <si>
    <t>843</t>
  </si>
  <si>
    <t>Primljeni zajmovi od trgovačkih društava u javnom sektoru</t>
  </si>
  <si>
    <t>8431</t>
  </si>
  <si>
    <t>84312</t>
  </si>
  <si>
    <t>Primljeni zajmovi od trg. društava u javnom sektoru - rijeka promet dug.</t>
  </si>
  <si>
    <t>847</t>
  </si>
  <si>
    <t>Primljeni zajmovi od drugih razina vlasti</t>
  </si>
  <si>
    <t>8471</t>
  </si>
  <si>
    <t>Primljeni zajmovi od državnog proračuna</t>
  </si>
  <si>
    <t>84712</t>
  </si>
  <si>
    <t>Primljeni zajmovi od državnog proračuna - dugoročni</t>
  </si>
  <si>
    <t>51</t>
  </si>
  <si>
    <t>IZDACI ZA DANE ZAJMOVE</t>
  </si>
  <si>
    <t>514</t>
  </si>
  <si>
    <t>Izdaci za dane zajmove trgovačkim društvima u javnom sektoru</t>
  </si>
  <si>
    <t>5141</t>
  </si>
  <si>
    <t>Dani zajmovi trgovačkim društvima u javnom sektoru</t>
  </si>
  <si>
    <t>515</t>
  </si>
  <si>
    <t>Izdaci za dane zajmove kreditnim i ostalim financijskim institucijama izvan javnog sektora</t>
  </si>
  <si>
    <t>5153</t>
  </si>
  <si>
    <t>Dani zajmovi tuzemnim kreditnim institucijama izvan javnog sektora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</si>
  <si>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</si>
  <si>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</si>
  <si>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</si>
  <si>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</si>
  <si>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</si>
  <si>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</si>
  <si>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</si>
  <si>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543</t>
  </si>
  <si>
    <t>Otplata glavnice primljenih zajmova od trgovačkih društava u javnom sektoru</t>
  </si>
  <si>
    <t>5431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</si>
  <si>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</si>
  <si>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</si>
  <si>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</si>
  <si>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</si>
  <si>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547</t>
  </si>
  <si>
    <t>Otplata glavnice primljenih zajmova od drugih razina vlasti</t>
  </si>
  <si>
    <t>5477</t>
  </si>
  <si>
    <t>Otplata glavnice primljenih zajmova od izvanproračunskih korisnika županijskih, gradskih i općinskih proračuna</t>
  </si>
  <si>
    <t>55</t>
  </si>
  <si>
    <t>IZDACI ZA OTPLATU GLAVNICE ZA IZDANE VRIJEDNOSNE PAPIRE</t>
  </si>
  <si>
    <t>552</t>
  </si>
  <si>
    <t>Izdaci za otplatu glavnice za izdane obveznice</t>
  </si>
  <si>
    <t>5521</t>
  </si>
  <si>
    <t>Izdaci za otplatu glavnice za izdane obveznice u zemlji</t>
  </si>
  <si>
    <t>NETO FINANCIRANJE (8-5)</t>
  </si>
  <si>
    <t>1000</t>
  </si>
  <si>
    <t>Program: PROGRAM PROSTORNOG UREĐENJA</t>
  </si>
  <si>
    <t>A100001</t>
  </si>
  <si>
    <t>0620</t>
  </si>
  <si>
    <t>Aktivnost: IZRADA URBANISTIČKIH I DETALJNIH PLANOVA UREĐENJA</t>
  </si>
  <si>
    <t>323</t>
  </si>
  <si>
    <t>3233</t>
  </si>
  <si>
    <t>3237</t>
  </si>
  <si>
    <t>A100002</t>
  </si>
  <si>
    <t>Aktivnost: IZRADA PROJEKATA, PROSTORNIH STUDIJA I RJEŠENJA</t>
  </si>
  <si>
    <t>A100003</t>
  </si>
  <si>
    <t>Aktivnost: ZAŠTITA OKOLIŠA</t>
  </si>
  <si>
    <t>329</t>
  </si>
  <si>
    <t>3299</t>
  </si>
  <si>
    <t>381</t>
  </si>
  <si>
    <t>3811</t>
  </si>
  <si>
    <t>A100009</t>
  </si>
  <si>
    <t>Aktivnost: IZMJENA PROSTORNOG PLANA I GENERALNOG URBANISTIČKOG PLANA</t>
  </si>
  <si>
    <t>T100010</t>
  </si>
  <si>
    <t>Tekući projekt: PROJEKT SMILE - INOVATIVNA EKOLOŠKA RJEŠENJA U PROMETU ZA PAMETNE MEDITERANSKE GRADOVE</t>
  </si>
  <si>
    <t>311</t>
  </si>
  <si>
    <t>37</t>
  </si>
  <si>
    <t>3111</t>
  </si>
  <si>
    <t>313</t>
  </si>
  <si>
    <t>38</t>
  </si>
  <si>
    <t>3132</t>
  </si>
  <si>
    <t>39</t>
  </si>
  <si>
    <t>3133</t>
  </si>
  <si>
    <t>321</t>
  </si>
  <si>
    <t>40</t>
  </si>
  <si>
    <t>3211</t>
  </si>
  <si>
    <t>322</t>
  </si>
  <si>
    <t>41</t>
  </si>
  <si>
    <t>3223</t>
  </si>
  <si>
    <t>3239</t>
  </si>
  <si>
    <t>K100004</t>
  </si>
  <si>
    <t>Kapitalni projekt: PROMETNICE I PROMET</t>
  </si>
  <si>
    <t>426</t>
  </si>
  <si>
    <t>4264</t>
  </si>
  <si>
    <t>K100005</t>
  </si>
  <si>
    <t>Kapitalni projekt: GLAVNI PROJEKT UREĐENJA ULICA I TRGOVA STAROG GRADA</t>
  </si>
  <si>
    <t>12</t>
  </si>
  <si>
    <t>K100006</t>
  </si>
  <si>
    <t>Kapitalni projekt: KARTA BUKE</t>
  </si>
  <si>
    <t>13</t>
  </si>
  <si>
    <t>K100007</t>
  </si>
  <si>
    <t>Kapitalni projekt: URBANISTIČKO-ARHITEKTONSKI NATJEČAJI</t>
  </si>
  <si>
    <t>14</t>
  </si>
  <si>
    <t>K100008</t>
  </si>
  <si>
    <t>Kapitalni projekt: RIJEČKE ŠETNICE</t>
  </si>
  <si>
    <t>16</t>
  </si>
  <si>
    <t>1001</t>
  </si>
  <si>
    <t>Program: PRIPREMA I VOĐENJE RAZVOJNIH PROJEKATA GRADA RIJEKE</t>
  </si>
  <si>
    <t>K100102</t>
  </si>
  <si>
    <t>Kapitalni projekt: AUTOBUSNI KOLODVOR ZAPADNA ŽABICA</t>
  </si>
  <si>
    <t>17</t>
  </si>
  <si>
    <t>K100104</t>
  </si>
  <si>
    <t>Kapitalni projekt: DJEČJI VRTIĆ PEHLIN</t>
  </si>
  <si>
    <t>18</t>
  </si>
  <si>
    <t>K100107</t>
  </si>
  <si>
    <t>Kapitalni projekt: MUZEJ U RUŽIĆEVOJ ULICI</t>
  </si>
  <si>
    <t>K100108</t>
  </si>
  <si>
    <t>Kapitalni projekt: USPINJAČA</t>
  </si>
  <si>
    <t>19</t>
  </si>
  <si>
    <t>K100109</t>
  </si>
  <si>
    <t>Kapitalni projekt: HRVATSKI DOM NA VEŽICI</t>
  </si>
  <si>
    <t>20</t>
  </si>
  <si>
    <t>K100110</t>
  </si>
  <si>
    <t>Kapitalni projekt: MARINA BRAJDICA</t>
  </si>
  <si>
    <t>44</t>
  </si>
  <si>
    <t>1011</t>
  </si>
  <si>
    <t>Program: GOSPODARENJE ZEMLJIŠTEM U VLASNIŠTVU GRADA RIJEKE</t>
  </si>
  <si>
    <t>A101101</t>
  </si>
  <si>
    <t>Aktivnost: EVIDENCIJE O PROSTORU</t>
  </si>
  <si>
    <t>21</t>
  </si>
  <si>
    <t>A101102</t>
  </si>
  <si>
    <t>Aktivnost: PRIPREMA ZEMLJIŠTA</t>
  </si>
  <si>
    <t>22</t>
  </si>
  <si>
    <t>23</t>
  </si>
  <si>
    <t>3295</t>
  </si>
  <si>
    <t>24</t>
  </si>
  <si>
    <t>343</t>
  </si>
  <si>
    <t>25</t>
  </si>
  <si>
    <t>3433</t>
  </si>
  <si>
    <t>26</t>
  </si>
  <si>
    <t>3434</t>
  </si>
  <si>
    <t>K101103</t>
  </si>
  <si>
    <t>Kapitalni projekt: PRIPREMA LOKACIJA ZA TRŽIŠTE</t>
  </si>
  <si>
    <t>411</t>
  </si>
  <si>
    <t>27</t>
  </si>
  <si>
    <t>4111</t>
  </si>
  <si>
    <t>28</t>
  </si>
  <si>
    <t>K101104</t>
  </si>
  <si>
    <t>Kapitalni projekt: PRIPREMA LOKACIJA ZA GRADSKE INVESTICIJE</t>
  </si>
  <si>
    <t>29</t>
  </si>
  <si>
    <t>30</t>
  </si>
  <si>
    <t>K101105</t>
  </si>
  <si>
    <t>Kapitalni projekt: PRIPREMA LOKACIJA ZA GRADSKE INVESTICIJE - PROMETNA INFRASTRUKTURA</t>
  </si>
  <si>
    <t>61 71 81</t>
  </si>
  <si>
    <t>31</t>
  </si>
  <si>
    <t>32</t>
  </si>
  <si>
    <t>33</t>
  </si>
  <si>
    <t>K101116</t>
  </si>
  <si>
    <t>Kapitalni projekt: IMOVINSKO-PRAVNA PRIPREMA LOKACIJA ZA POS</t>
  </si>
  <si>
    <t>35</t>
  </si>
  <si>
    <t>1021</t>
  </si>
  <si>
    <t>Program: IZGRADNJA CESTA I JAVNIH POVRŠINA</t>
  </si>
  <si>
    <t>K102101</t>
  </si>
  <si>
    <t>0451</t>
  </si>
  <si>
    <t>Kapitalni projekt: CESTA 233</t>
  </si>
  <si>
    <t>421</t>
  </si>
  <si>
    <t>56</t>
  </si>
  <si>
    <t>4213</t>
  </si>
  <si>
    <t>K102102</t>
  </si>
  <si>
    <t>Kapitalni projekt: PRISTUPNE CESTE PO RJEŠENJU O KOMUNALNOM DOPRINOSU</t>
  </si>
  <si>
    <t>57</t>
  </si>
  <si>
    <t>58</t>
  </si>
  <si>
    <t>K102103</t>
  </si>
  <si>
    <t>Kapitalni projekt: PRISTUPNA CESTA NA LOKACIJI ZAPADNI ZAMET</t>
  </si>
  <si>
    <t>59</t>
  </si>
  <si>
    <t>K102110</t>
  </si>
  <si>
    <t>Kapitalni projekt: PROMETNICA Ž5025 - I. ETAPA RUJEVICA - MARINIĆI</t>
  </si>
  <si>
    <t>62</t>
  </si>
  <si>
    <t>K102111</t>
  </si>
  <si>
    <t>Kapitalni projekt: PRISTUPNA CESTA S PARKIRALIŠTEM DO TENIS CENTRA U MARČELJEVOJ DRAGI</t>
  </si>
  <si>
    <t>K102113</t>
  </si>
  <si>
    <t>Kapitalni projekt: SPOJ ULICE TINA UJEVIĆA PREMA DRAŽIČKOJ</t>
  </si>
  <si>
    <t>K102114</t>
  </si>
  <si>
    <t>Kapitalni projekt: SPOJ CESTE "A" NA LOKACIJI BOK - DRENOVA</t>
  </si>
  <si>
    <t>67</t>
  </si>
  <si>
    <t>K102120</t>
  </si>
  <si>
    <t>Kapitalni projekt: PRISTUPNA CESTA NA SRDOČIMA GP2B</t>
  </si>
  <si>
    <t>69</t>
  </si>
  <si>
    <t>K102125</t>
  </si>
  <si>
    <t>Kapitalni projekt: STAMBENA CESTA MARČELJEVA DRAGA - SPOJ JAKOMINIĆA</t>
  </si>
  <si>
    <t>70</t>
  </si>
  <si>
    <t>K102126</t>
  </si>
  <si>
    <t>Kapitalni projekt: ULAGANJA U PROMETNICE - RIJEKA PROMET</t>
  </si>
  <si>
    <t>K102128</t>
  </si>
  <si>
    <t>Kapitalni projekt: STAMBENA CESTA IZNAD DJEČJE BOLNICE KANTRIDA</t>
  </si>
  <si>
    <t>K102129</t>
  </si>
  <si>
    <t>Kapitalni projekt: MOST NA RIJECI VUKA U GRADU VUKOVARU</t>
  </si>
  <si>
    <t>363</t>
  </si>
  <si>
    <t>73</t>
  </si>
  <si>
    <t>3632</t>
  </si>
  <si>
    <t>K102130</t>
  </si>
  <si>
    <t>Kapitalni projekt: REKONSTRUKCIJA KOLNO-PJEŠAČKOG PRILAZA ZA ZGRADE BRANITELJA - I. FAZA NA KOZALI</t>
  </si>
  <si>
    <t>74</t>
  </si>
  <si>
    <t>1022</t>
  </si>
  <si>
    <t>Program: PROGRAM POS-A</t>
  </si>
  <si>
    <t>K102202</t>
  </si>
  <si>
    <t>0610</t>
  </si>
  <si>
    <t>Kapitalni projekt: KOMUNALNA INFRASTRUKTURA I PRIKLJUČCI ZA IZGRADNJU STANOVA NA DRENOVI</t>
  </si>
  <si>
    <t>76</t>
  </si>
  <si>
    <t>43 52</t>
  </si>
  <si>
    <t>77</t>
  </si>
  <si>
    <t>4214</t>
  </si>
  <si>
    <t>K102203</t>
  </si>
  <si>
    <t>Kapitalni projekt: KOMUNALNA INFRASTRUKTURA I PRIKLJUČCI ZA IZGRADNJU STANOVA NA MARTINKOVCU</t>
  </si>
  <si>
    <t>78</t>
  </si>
  <si>
    <t>K102205</t>
  </si>
  <si>
    <t>Kapitalni projekt: KOMUNALNA INFRASTRUKTURA I PRIKLJUČCI ZA IZGRADNJU STANOVA NA HOSTOVOM BREGU</t>
  </si>
  <si>
    <t>80</t>
  </si>
  <si>
    <t>1023</t>
  </si>
  <si>
    <t>Program: GRADSKA GROBLJA</t>
  </si>
  <si>
    <t>K102301</t>
  </si>
  <si>
    <t>Kapitalni projekt: IZGRADNJA OPĆIH POLJA I ALEJA</t>
  </si>
  <si>
    <t>82</t>
  </si>
  <si>
    <t>K102302</t>
  </si>
  <si>
    <t>Kapitalni projekt: CENTRALNI OBJEKT NA GROBLJU DRENOVA - OTPLATA KREDITA</t>
  </si>
  <si>
    <t>386</t>
  </si>
  <si>
    <t>83</t>
  </si>
  <si>
    <t>3861</t>
  </si>
  <si>
    <t>K102304</t>
  </si>
  <si>
    <t>Kapitalni projekt: OTKUP ZEMLJIŠTA</t>
  </si>
  <si>
    <t>K102305</t>
  </si>
  <si>
    <t>Kapitalni projekt: NABAVA OPREME ZA PRIKUPLJANJE KOMUNALNOG OTPADA SA GROBLJA</t>
  </si>
  <si>
    <t>108</t>
  </si>
  <si>
    <t>1025</t>
  </si>
  <si>
    <t>Program: IZGRADNJA ŽUPANIJSKOG CENTRA ZA GOSPODARENJE OTPADOM "MARIŠĆINA"</t>
  </si>
  <si>
    <t>K102501</t>
  </si>
  <si>
    <t>0510</t>
  </si>
  <si>
    <t>Kapitalni projekt: IZGRADNJA ŽCGO "MARIŠĆINA"</t>
  </si>
  <si>
    <t>71 81</t>
  </si>
  <si>
    <t>85</t>
  </si>
  <si>
    <t>1026</t>
  </si>
  <si>
    <t>Program: IZGRADNJA OBJEKATA I UREĐAJA KOMUNALNE INFRASTRUKTURE S KOMUNALNIM DRUŠTVIMA</t>
  </si>
  <si>
    <t>A102605</t>
  </si>
  <si>
    <t>Aktivnost: SANACIJA ODLAGALIŠTA VIŠEVAC</t>
  </si>
  <si>
    <t>43 52 81</t>
  </si>
  <si>
    <t>86</t>
  </si>
  <si>
    <t>A102606</t>
  </si>
  <si>
    <t>Aktivnost: SELEKCIJA OTPADA</t>
  </si>
  <si>
    <t>87</t>
  </si>
  <si>
    <t>A102607</t>
  </si>
  <si>
    <t>Aktivnost: NABAVA OPREME ZA PRIKUPLJANJE I ODVOZ KOMUNALNOG OTPADA</t>
  </si>
  <si>
    <t>88</t>
  </si>
  <si>
    <t>A102609</t>
  </si>
  <si>
    <t>Aktivnost: OTPLATA KREDITNIH OBVEZA ZA NABAVLJENE AUTOBUSE</t>
  </si>
  <si>
    <t>89</t>
  </si>
  <si>
    <t>A102611</t>
  </si>
  <si>
    <t>Aktivnost: NEUTROŠENA SREDSTVA IZ CIJENE KOMUNALNIH USLUGA</t>
  </si>
  <si>
    <t>109</t>
  </si>
  <si>
    <t>A102613</t>
  </si>
  <si>
    <t>Aktivnost: "O" FAZA IZGRADNJE ODLAGALIŠTA NA ŽCGO "MARIŠĆINA"</t>
  </si>
  <si>
    <t>90</t>
  </si>
  <si>
    <t>A102614</t>
  </si>
  <si>
    <t>0630</t>
  </si>
  <si>
    <t>Aktivnost: POVRAT SREDSTAVA KD ČISTOĆA</t>
  </si>
  <si>
    <t>91</t>
  </si>
  <si>
    <t>A102616</t>
  </si>
  <si>
    <t>Aktivnost: PRIVREMENI PLATO NA "O" FAZI  ODLAGALIŠTA NA ŽCGO "MARIŠĆINA"</t>
  </si>
  <si>
    <t>93</t>
  </si>
  <si>
    <t>1027</t>
  </si>
  <si>
    <t>Program: OSTALE PROGRAMSKE AKTIVNOSTI</t>
  </si>
  <si>
    <t>A102701</t>
  </si>
  <si>
    <t>Aktivnost: OSTALI RASHODI</t>
  </si>
  <si>
    <t>94</t>
  </si>
  <si>
    <t>95</t>
  </si>
  <si>
    <t>96</t>
  </si>
  <si>
    <t>97</t>
  </si>
  <si>
    <t>98</t>
  </si>
  <si>
    <t>372</t>
  </si>
  <si>
    <t>99</t>
  </si>
  <si>
    <t>3721</t>
  </si>
  <si>
    <t>A102702</t>
  </si>
  <si>
    <t>Aktivnost: NAKNADA ZA ODLAGANJE KOMUNALNOG OTPADA OPĆINI VIŠKOVO</t>
  </si>
  <si>
    <t>100</t>
  </si>
  <si>
    <t>1028</t>
  </si>
  <si>
    <t>Program: POMOĆI I SUBVENCIJE TRGOVAČKIM DRUŠTVIMA</t>
  </si>
  <si>
    <t>A102801</t>
  </si>
  <si>
    <t>Aktivnost: SUFINANCIRANJE TROŠKOVA POSLOVANJA KD "AUTOTROLEJ"</t>
  </si>
  <si>
    <t>351</t>
  </si>
  <si>
    <t>101</t>
  </si>
  <si>
    <t>3512</t>
  </si>
  <si>
    <t>A102802</t>
  </si>
  <si>
    <t>Aktivnost: SUFINANCIRANJE STUDENTSKIH KARATA</t>
  </si>
  <si>
    <t>102</t>
  </si>
  <si>
    <t>A102803</t>
  </si>
  <si>
    <t>Aktivnost: SUFINANCIRANJE TROŠKOVA POSLOVANJA TD EKOPLUS</t>
  </si>
  <si>
    <t>103</t>
  </si>
  <si>
    <t>A102804</t>
  </si>
  <si>
    <t>Aktivnost: SUFINANCIRANJE OTPLATE GARAŽNOG OBJEKTA U SKLOPU PLIVALIŠTA KANTRIDA</t>
  </si>
  <si>
    <t>104</t>
  </si>
  <si>
    <t>A102805</t>
  </si>
  <si>
    <t>Aktivnost: SUFINANCIRANJE OTPLATE KORPORATIVNIH OBVEZNICA ZA PROMETNE PROJEKTE</t>
  </si>
  <si>
    <t>105</t>
  </si>
  <si>
    <t>1030</t>
  </si>
  <si>
    <t>Program: OTPLATA ZAJMA</t>
  </si>
  <si>
    <t>A103001</t>
  </si>
  <si>
    <t>Aktivnost: OTPLATA ZAJMA</t>
  </si>
  <si>
    <t>342</t>
  </si>
  <si>
    <t>106</t>
  </si>
  <si>
    <t>3426</t>
  </si>
  <si>
    <t>107</t>
  </si>
  <si>
    <t>1061</t>
  </si>
  <si>
    <t>Program: ODRŽAVANJE KOMUNALNE INFRASTRUKTURE</t>
  </si>
  <si>
    <t>A106101</t>
  </si>
  <si>
    <t>0640</t>
  </si>
  <si>
    <t>Aktivnost: UTROŠAK STRUJE I ODRŽAVANJE JAVNE RASVJETE</t>
  </si>
  <si>
    <t>127</t>
  </si>
  <si>
    <t>128</t>
  </si>
  <si>
    <t>3232</t>
  </si>
  <si>
    <t>129</t>
  </si>
  <si>
    <t>A106102</t>
  </si>
  <si>
    <t>Aktivnost: ODRŽAVANJE ZELENIH POVRŠINA, DJEČJIH IGRALIŠTA I JAVNIH FONTANA</t>
  </si>
  <si>
    <t>130</t>
  </si>
  <si>
    <t>131</t>
  </si>
  <si>
    <t>3225</t>
  </si>
  <si>
    <t>132</t>
  </si>
  <si>
    <t>133</t>
  </si>
  <si>
    <t>3234</t>
  </si>
  <si>
    <t>134</t>
  </si>
  <si>
    <t>135</t>
  </si>
  <si>
    <t>422</t>
  </si>
  <si>
    <t>136</t>
  </si>
  <si>
    <t>4227</t>
  </si>
  <si>
    <t>A106103</t>
  </si>
  <si>
    <t>Aktivnost: ODRŽAVANJE POTHODNIKA I DIZALA</t>
  </si>
  <si>
    <t>137</t>
  </si>
  <si>
    <t>138</t>
  </si>
  <si>
    <t>3231</t>
  </si>
  <si>
    <t>139</t>
  </si>
  <si>
    <t>140</t>
  </si>
  <si>
    <t>141</t>
  </si>
  <si>
    <t>A106104</t>
  </si>
  <si>
    <t>Aktivnost: ČIŠĆENJE JAVNO - PROMETNIH POVRŠINA</t>
  </si>
  <si>
    <t>142</t>
  </si>
  <si>
    <t>143</t>
  </si>
  <si>
    <t>144</t>
  </si>
  <si>
    <t>A106105</t>
  </si>
  <si>
    <t>Aktivnost: SANACIJA DIVLJIH DEPONIJA</t>
  </si>
  <si>
    <t>145</t>
  </si>
  <si>
    <t>A106106</t>
  </si>
  <si>
    <t>Aktivnost: ČIŠĆENJE MORA</t>
  </si>
  <si>
    <t>146</t>
  </si>
  <si>
    <t>A106107</t>
  </si>
  <si>
    <t>Aktivnost: ODRŽAVANJE JAVNIH SANITARNIH ČVOROVA</t>
  </si>
  <si>
    <t>147</t>
  </si>
  <si>
    <t>148</t>
  </si>
  <si>
    <t>149</t>
  </si>
  <si>
    <t>150</t>
  </si>
  <si>
    <t>151</t>
  </si>
  <si>
    <t>A106108</t>
  </si>
  <si>
    <t>Aktivnost: ODRŽAVANJE JAVNIH SATOVA</t>
  </si>
  <si>
    <t>152</t>
  </si>
  <si>
    <t>153</t>
  </si>
  <si>
    <t>154</t>
  </si>
  <si>
    <t>A106109</t>
  </si>
  <si>
    <t>Aktivnost: ODRŽAVANJE AUTOBUSNIH ČEKAONICA</t>
  </si>
  <si>
    <t>155</t>
  </si>
  <si>
    <t>A106110</t>
  </si>
  <si>
    <t>Aktivnost: ODRŽAVANJE PLAŽA</t>
  </si>
  <si>
    <t>156</t>
  </si>
  <si>
    <t>157</t>
  </si>
  <si>
    <t>158</t>
  </si>
  <si>
    <t>159</t>
  </si>
  <si>
    <t>A106111</t>
  </si>
  <si>
    <t>Aktivnost: ODRŽAVANJE I POSTAVA PLOČA S NAZIVOM ULICA, TRGOVA, KUĆNIH BROJEVA, OZNAKA GRADA I SLIČNO</t>
  </si>
  <si>
    <t>160</t>
  </si>
  <si>
    <t>161</t>
  </si>
  <si>
    <t>162</t>
  </si>
  <si>
    <t>A106113</t>
  </si>
  <si>
    <t>Aktivnost: ODRŽAVANJE OKOLIŠA OBJEKATA U VLASNIŠTVU GRADA</t>
  </si>
  <si>
    <t>163</t>
  </si>
  <si>
    <t>A106114</t>
  </si>
  <si>
    <t>Aktivnost: KOMUNALNI PRIORITETI NA PODRUČJU MJESNIH ODBORA - ODRŽAVANJE NERAZVRSTANIH CESTA</t>
  </si>
  <si>
    <t>164</t>
  </si>
  <si>
    <t>165</t>
  </si>
  <si>
    <t>A106115</t>
  </si>
  <si>
    <t>Aktivnost: KOMUNALNI PRIORITETI NA PODRUČJU MJESNIH ODBORA - ODRŽAVANJE JAVNIH POVRŠINA</t>
  </si>
  <si>
    <t>166</t>
  </si>
  <si>
    <t>167</t>
  </si>
  <si>
    <t>168</t>
  </si>
  <si>
    <t>A106116</t>
  </si>
  <si>
    <t>Aktivnost: ODRŽAVANJE NERAZVRSTANIH CESTA I ČIŠĆENJE SLIVNIKA</t>
  </si>
  <si>
    <t>43 52 72</t>
  </si>
  <si>
    <t>169</t>
  </si>
  <si>
    <t>170</t>
  </si>
  <si>
    <t>171</t>
  </si>
  <si>
    <t>172</t>
  </si>
  <si>
    <t>173</t>
  </si>
  <si>
    <t>A106117</t>
  </si>
  <si>
    <t>Aktivnost: ODRŽAVANJE GROBLJA</t>
  </si>
  <si>
    <t>174</t>
  </si>
  <si>
    <t>A106125</t>
  </si>
  <si>
    <t>Aktivnost: ODRŽAVANJE OSTALIH JAVNIH POVRŠINA</t>
  </si>
  <si>
    <t>175</t>
  </si>
  <si>
    <t>K106118</t>
  </si>
  <si>
    <t>Kapitalni projekt: PROŠIRENJE I DODATNA ULAGANJA U JAVNU RASVJETU</t>
  </si>
  <si>
    <t>176</t>
  </si>
  <si>
    <t>177</t>
  </si>
  <si>
    <t>451</t>
  </si>
  <si>
    <t>178</t>
  </si>
  <si>
    <t>4511</t>
  </si>
  <si>
    <t>K106121</t>
  </si>
  <si>
    <t>Kapitalni projekt: KOMUNALNI PRIORITETI NA PODRUČJU MJESNIH ODBORA - PROŠIRENJE JAVNE RASVJETE</t>
  </si>
  <si>
    <t>179</t>
  </si>
  <si>
    <t>K106124</t>
  </si>
  <si>
    <t>Kapitalni projekt: UREĐENJE PARKOVA I OSTALIH JAVNIH POVRŠINA - ZAOSTALO OPREMANJE</t>
  </si>
  <si>
    <t>454</t>
  </si>
  <si>
    <t>180</t>
  </si>
  <si>
    <t>4541</t>
  </si>
  <si>
    <t>K106126</t>
  </si>
  <si>
    <t>Kapitalni projekt: KOMUNALNI PRIORITETI NA PODRUČJU MJESNIH ODBORA- UREĐENJE PARKOVA I OSTALIH JAVNIH POVRŠINA</t>
  </si>
  <si>
    <t>181</t>
  </si>
  <si>
    <t>1062</t>
  </si>
  <si>
    <t>A106201</t>
  </si>
  <si>
    <t>Aktivnost: DEŽURNA POGREBNA SLUŽBA</t>
  </si>
  <si>
    <t>182</t>
  </si>
  <si>
    <t>A106202</t>
  </si>
  <si>
    <t>Aktivnost: PRIGODNA DEKORACIJA I ILUMINACIJA</t>
  </si>
  <si>
    <t>183</t>
  </si>
  <si>
    <t>184</t>
  </si>
  <si>
    <t>185</t>
  </si>
  <si>
    <t>186</t>
  </si>
  <si>
    <t>187</t>
  </si>
  <si>
    <t>3235</t>
  </si>
  <si>
    <t>188</t>
  </si>
  <si>
    <t>A106203</t>
  </si>
  <si>
    <t>0530</t>
  </si>
  <si>
    <t>Aktivnost: PROVOĐENJE MJERA DERATIZACIJE, DEZINSEKCIJE I DEZINFEKCIJE JAVNIH POVRŠINA, STAMBENIH POVRŠINA I POSLOVNOG PROSTORA</t>
  </si>
  <si>
    <t>189</t>
  </si>
  <si>
    <t>190</t>
  </si>
  <si>
    <t>A106204</t>
  </si>
  <si>
    <t>0540</t>
  </si>
  <si>
    <t>Aktivnost: VETERINARSKE USLUGE</t>
  </si>
  <si>
    <t>191</t>
  </si>
  <si>
    <t>3236</t>
  </si>
  <si>
    <t>A106205</t>
  </si>
  <si>
    <t>Aktivnost: ODRŽAVANJE GRADSKOG KUPATILA</t>
  </si>
  <si>
    <t>192</t>
  </si>
  <si>
    <t>193</t>
  </si>
  <si>
    <t>A106206</t>
  </si>
  <si>
    <t>0320</t>
  </si>
  <si>
    <t>Aktivnost: ZAŠTITA OD POŽARA - GRADSKA VATROGASNA ZAJEDNICA RIJEKA</t>
  </si>
  <si>
    <t>194</t>
  </si>
  <si>
    <t>A106207</t>
  </si>
  <si>
    <t>Aktivnost: OSTALE AKTIVNOSTI</t>
  </si>
  <si>
    <t>195</t>
  </si>
  <si>
    <t>196</t>
  </si>
  <si>
    <t>197</t>
  </si>
  <si>
    <t>198</t>
  </si>
  <si>
    <t>199</t>
  </si>
  <si>
    <t>200</t>
  </si>
  <si>
    <t>3294</t>
  </si>
  <si>
    <t>201</t>
  </si>
  <si>
    <t>202</t>
  </si>
  <si>
    <t>203</t>
  </si>
  <si>
    <t>A106208</t>
  </si>
  <si>
    <t>Aktivnost: REDOVNO ODRŽAVANJE POMORSKOG DOBRA</t>
  </si>
  <si>
    <t>204</t>
  </si>
  <si>
    <t>205</t>
  </si>
  <si>
    <t>206</t>
  </si>
  <si>
    <t>3291</t>
  </si>
  <si>
    <t>207</t>
  </si>
  <si>
    <t>A106209</t>
  </si>
  <si>
    <t>Aktivnost: URBANA OPREMA</t>
  </si>
  <si>
    <t>208</t>
  </si>
  <si>
    <t>209</t>
  </si>
  <si>
    <t>K106210</t>
  </si>
  <si>
    <t>Kapitalni projekt: NABAVA URBANE OPREME</t>
  </si>
  <si>
    <t>43 61</t>
  </si>
  <si>
    <t>210</t>
  </si>
  <si>
    <t>1072</t>
  </si>
  <si>
    <t>Program: OBAVLJANJE KOMUNALNIH I OSTALIH USLUGA</t>
  </si>
  <si>
    <t>A107201</t>
  </si>
  <si>
    <t>Aktivnost: RASHODI ZA USLUGE</t>
  </si>
  <si>
    <t>220</t>
  </si>
  <si>
    <t>221</t>
  </si>
  <si>
    <t>1092</t>
  </si>
  <si>
    <t>Program: OSNOVNA DJELATNOST ODJELA</t>
  </si>
  <si>
    <t>A109201</t>
  </si>
  <si>
    <t>0411</t>
  </si>
  <si>
    <t>Aktivnost: MATERIJALNI RASHODI</t>
  </si>
  <si>
    <t>231</t>
  </si>
  <si>
    <t>232</t>
  </si>
  <si>
    <t>A109202</t>
  </si>
  <si>
    <t>Aktivnost: FINANCIJSKI RASHODI</t>
  </si>
  <si>
    <t>233</t>
  </si>
  <si>
    <t>1093</t>
  </si>
  <si>
    <t>Program: PROMICANJE PODUZETNIČKE KULTURE</t>
  </si>
  <si>
    <t>A109302</t>
  </si>
  <si>
    <t>Aktivnost: URED HRVATSKIH REGIJA U BRUXELLESU</t>
  </si>
  <si>
    <t>234</t>
  </si>
  <si>
    <t>A109304</t>
  </si>
  <si>
    <t>Aktivnost: MEDIJSKI KUTAK</t>
  </si>
  <si>
    <t>235</t>
  </si>
  <si>
    <t>236</t>
  </si>
  <si>
    <t>237</t>
  </si>
  <si>
    <t>3293</t>
  </si>
  <si>
    <t>1094</t>
  </si>
  <si>
    <t>Program: RAZVOJ TURISTIČKE DESTINACIJE</t>
  </si>
  <si>
    <t>A109403</t>
  </si>
  <si>
    <t>0473</t>
  </si>
  <si>
    <t>Aktivnost: VIŠE CVIJEĆA MANJE SMEĆA</t>
  </si>
  <si>
    <t>238</t>
  </si>
  <si>
    <t>A109404</t>
  </si>
  <si>
    <t>Aktivnost: AKCIJA NAJ NAJ</t>
  </si>
  <si>
    <t>239</t>
  </si>
  <si>
    <t>A109405</t>
  </si>
  <si>
    <t>Aktivnost: PROMOCIJA TURISTIČKE DESTINACIJE</t>
  </si>
  <si>
    <t>240</t>
  </si>
  <si>
    <t>241</t>
  </si>
  <si>
    <t>1095</t>
  </si>
  <si>
    <t>Program: FINANCIRANJE MALOG GOSPODARSTVA</t>
  </si>
  <si>
    <t>A109502</t>
  </si>
  <si>
    <t>Aktivnost: SUFINANCIRANJE KAMATA IZ KREDITNIH LINIJA GRADA</t>
  </si>
  <si>
    <t>352</t>
  </si>
  <si>
    <t>242</t>
  </si>
  <si>
    <t>3522</t>
  </si>
  <si>
    <t>243</t>
  </si>
  <si>
    <t>3523</t>
  </si>
  <si>
    <t>1096</t>
  </si>
  <si>
    <t>Program: POTPORA PODUZETNIŠTVU</t>
  </si>
  <si>
    <t>A109601</t>
  </si>
  <si>
    <t>Aktivnost: SUFINANCIRANJE OSTALIH PODUZETNIČKIH PROJEKATA I PROGRAMA</t>
  </si>
  <si>
    <t>244</t>
  </si>
  <si>
    <t>245</t>
  </si>
  <si>
    <t>246</t>
  </si>
  <si>
    <t>A109605</t>
  </si>
  <si>
    <t>Aktivnost: JAČANJE KONKURENTNOSTI PODUZETNIKA</t>
  </si>
  <si>
    <t>247</t>
  </si>
  <si>
    <t>248</t>
  </si>
  <si>
    <t>A109606</t>
  </si>
  <si>
    <t>Aktivnost: RAZVOJ PODUZETNIČKE INFRASTRUKTURE</t>
  </si>
  <si>
    <t>277</t>
  </si>
  <si>
    <t>3221</t>
  </si>
  <si>
    <t>249</t>
  </si>
  <si>
    <t>278</t>
  </si>
  <si>
    <t>250</t>
  </si>
  <si>
    <t>251</t>
  </si>
  <si>
    <t>252</t>
  </si>
  <si>
    <t>253</t>
  </si>
  <si>
    <t>4221</t>
  </si>
  <si>
    <t>281</t>
  </si>
  <si>
    <t>4222</t>
  </si>
  <si>
    <t>254</t>
  </si>
  <si>
    <t>4223</t>
  </si>
  <si>
    <t>A109607</t>
  </si>
  <si>
    <t>Aktivnost: PODUZETNIČKI PROJEKTI I PROGRAMI ZA MLADE</t>
  </si>
  <si>
    <t>255</t>
  </si>
  <si>
    <t>256</t>
  </si>
  <si>
    <t>257</t>
  </si>
  <si>
    <t>324</t>
  </si>
  <si>
    <t>279</t>
  </si>
  <si>
    <t>3241</t>
  </si>
  <si>
    <t>258</t>
  </si>
  <si>
    <t>K109604</t>
  </si>
  <si>
    <t>Kapitalni projekt: POSLOVNA ZONA BODULOVO</t>
  </si>
  <si>
    <t>259</t>
  </si>
  <si>
    <t>260</t>
  </si>
  <si>
    <t>261</t>
  </si>
  <si>
    <t>52 71 81</t>
  </si>
  <si>
    <t>262</t>
  </si>
  <si>
    <t>1097</t>
  </si>
  <si>
    <t>Program: EUROPSKI PROGRAMI</t>
  </si>
  <si>
    <t>T109702</t>
  </si>
  <si>
    <t>Tekući projekt: PROJEKT "ENGINEERING +" - PROMOCIJA TEHNIČKIH ZANIMANJA</t>
  </si>
  <si>
    <t>263</t>
  </si>
  <si>
    <t>264</t>
  </si>
  <si>
    <t>265</t>
  </si>
  <si>
    <t>266</t>
  </si>
  <si>
    <t>T109703</t>
  </si>
  <si>
    <t>Tekući projekt: PROJEKT FUNREG POLICY NET - FUNKCIONALNE REGIJE</t>
  </si>
  <si>
    <t>267</t>
  </si>
  <si>
    <t>268</t>
  </si>
  <si>
    <t>269</t>
  </si>
  <si>
    <t>270</t>
  </si>
  <si>
    <t>T109704</t>
  </si>
  <si>
    <t>Tekući projekt: ADRIA AIR</t>
  </si>
  <si>
    <t>271</t>
  </si>
  <si>
    <t>1098</t>
  </si>
  <si>
    <t>Program: ENERGETIKA</t>
  </si>
  <si>
    <t>K109801</t>
  </si>
  <si>
    <t>0436</t>
  </si>
  <si>
    <t>Kapitalni projekt: SOLARNA ENERGIJA U GRADU</t>
  </si>
  <si>
    <t>280</t>
  </si>
  <si>
    <t>276</t>
  </si>
  <si>
    <t>1106</t>
  </si>
  <si>
    <t>Program: PROGRAM U FUNKCIJI ODGOJA I OBRAZOVANJA</t>
  </si>
  <si>
    <t>A110601</t>
  </si>
  <si>
    <t>0980</t>
  </si>
  <si>
    <t>296</t>
  </si>
  <si>
    <t>297</t>
  </si>
  <si>
    <t>298</t>
  </si>
  <si>
    <t>3631</t>
  </si>
  <si>
    <t>299</t>
  </si>
  <si>
    <t>A110602</t>
  </si>
  <si>
    <t>Aktivnost: DONACIJE USTANOVAMA I UDRUGAMA</t>
  </si>
  <si>
    <t>300</t>
  </si>
  <si>
    <t>A110603</t>
  </si>
  <si>
    <t>Aktivnost: OSTALE PROGRAMSKE AKTIVNOSTI ODJELA</t>
  </si>
  <si>
    <t>301</t>
  </si>
  <si>
    <t>302</t>
  </si>
  <si>
    <t>303</t>
  </si>
  <si>
    <t>304</t>
  </si>
  <si>
    <t>305</t>
  </si>
  <si>
    <t>306</t>
  </si>
  <si>
    <t>307</t>
  </si>
  <si>
    <t>A110604</t>
  </si>
  <si>
    <t>0911</t>
  </si>
  <si>
    <t>Aktivnost: SUFINANCIRANJE DJELATNOSTI VRTIĆA DRUGIH OSNIVAČA</t>
  </si>
  <si>
    <t>308</t>
  </si>
  <si>
    <t>A110606</t>
  </si>
  <si>
    <t>0960</t>
  </si>
  <si>
    <t>Aktivnost: DJELATNOST ZAKLADE SVEUČILIŠTA U RIJECI</t>
  </si>
  <si>
    <t>309</t>
  </si>
  <si>
    <t>A110610</t>
  </si>
  <si>
    <t>0912</t>
  </si>
  <si>
    <t>Aktivnost: PODRŠKA INTEGRACIJI DJECE S POSEBNIM OBRAZOVNIM POTREBAMA</t>
  </si>
  <si>
    <t>310</t>
  </si>
  <si>
    <t>1117</t>
  </si>
  <si>
    <t>Program: PROGRAMSKA DJELATNOST DJEČJEG VRTIĆA RIJEKA</t>
  </si>
  <si>
    <t>A111701</t>
  </si>
  <si>
    <t>Aktivnost: ODGOJNO, ADMINISTRATIVNO I TEHNIČKO OSOBLJE</t>
  </si>
  <si>
    <t>312</t>
  </si>
  <si>
    <t>3112</t>
  </si>
  <si>
    <t>314</t>
  </si>
  <si>
    <t>3121</t>
  </si>
  <si>
    <t>315</t>
  </si>
  <si>
    <t>316</t>
  </si>
  <si>
    <t>A111702</t>
  </si>
  <si>
    <t>Aktivnost: PROGRAMSKA DJELATNOST USTANOVE</t>
  </si>
  <si>
    <t>317</t>
  </si>
  <si>
    <t>318</t>
  </si>
  <si>
    <t>319</t>
  </si>
  <si>
    <t>320</t>
  </si>
  <si>
    <t>3292</t>
  </si>
  <si>
    <t>A111703</t>
  </si>
  <si>
    <t>Aktivnost: PROGRAMI JAVNIH POTREBA U PODRUČJU PREDŠKOLSKOG ODGOJA-PREDŠKOLA, PROGRAMI ZA DJECU NACIONALNIH MANJINA, DAROVITU DJECU I DJECU S TEŠKOĆAMA</t>
  </si>
  <si>
    <t>3213</t>
  </si>
  <si>
    <t>A111705</t>
  </si>
  <si>
    <t>325</t>
  </si>
  <si>
    <t>3423</t>
  </si>
  <si>
    <t>326</t>
  </si>
  <si>
    <t>3431</t>
  </si>
  <si>
    <t>405</t>
  </si>
  <si>
    <t>327</t>
  </si>
  <si>
    <t>K111704</t>
  </si>
  <si>
    <t>Kapitalni projekt: NABAVA OPREME</t>
  </si>
  <si>
    <t>406</t>
  </si>
  <si>
    <t>1127</t>
  </si>
  <si>
    <t>Program: PROGRAMSKA DJELATNOST DOMA MLADIH</t>
  </si>
  <si>
    <t>A112701</t>
  </si>
  <si>
    <t>328</t>
  </si>
  <si>
    <t>330</t>
  </si>
  <si>
    <t>331</t>
  </si>
  <si>
    <t>332</t>
  </si>
  <si>
    <t>A112702</t>
  </si>
  <si>
    <t>Aktivnost: REDOVNA DJELATNOST USTANOVE</t>
  </si>
  <si>
    <t>333</t>
  </si>
  <si>
    <t>3222</t>
  </si>
  <si>
    <t>334</t>
  </si>
  <si>
    <t>335</t>
  </si>
  <si>
    <t>336</t>
  </si>
  <si>
    <t>337</t>
  </si>
  <si>
    <t>1137</t>
  </si>
  <si>
    <t>Program: PROGRAM ZAKONSKOG STANDARDA - DECENTRALIZIRANE FUNKCIJE</t>
  </si>
  <si>
    <t>A113701</t>
  </si>
  <si>
    <t>Aktivnost: PROGRAMSKA DJELATNOST OSNOVNIH ŠKOLA GRADA</t>
  </si>
  <si>
    <t>338</t>
  </si>
  <si>
    <t>339</t>
  </si>
  <si>
    <t>340</t>
  </si>
  <si>
    <t>3214</t>
  </si>
  <si>
    <t>341</t>
  </si>
  <si>
    <t>344</t>
  </si>
  <si>
    <t>3224</t>
  </si>
  <si>
    <t>345</t>
  </si>
  <si>
    <t>346</t>
  </si>
  <si>
    <t>3227</t>
  </si>
  <si>
    <t>347</t>
  </si>
  <si>
    <t>348</t>
  </si>
  <si>
    <t>349</t>
  </si>
  <si>
    <t>350</t>
  </si>
  <si>
    <t>353</t>
  </si>
  <si>
    <t>354</t>
  </si>
  <si>
    <t>3238</t>
  </si>
  <si>
    <t>355</t>
  </si>
  <si>
    <t>356</t>
  </si>
  <si>
    <t>357</t>
  </si>
  <si>
    <t>358</t>
  </si>
  <si>
    <t>359</t>
  </si>
  <si>
    <t>360</t>
  </si>
  <si>
    <t>361</t>
  </si>
  <si>
    <t>362</t>
  </si>
  <si>
    <t>K113703</t>
  </si>
  <si>
    <t>Kapitalni projekt: ULAGANJA NA NEFINANCIJSKOJ IMOVINI OSNOVNIH ŠKOLA</t>
  </si>
  <si>
    <t>364</t>
  </si>
  <si>
    <t>1138</t>
  </si>
  <si>
    <t>Program: PROGRAM STANDARDA IZNAD DRŽAVNOG STANDARDA - ŠIRE JAVNE POTREBE</t>
  </si>
  <si>
    <t>A113801</t>
  </si>
  <si>
    <t>Aktivnost: PROGRAM PRODUŽENOG BORAVKA I CJELODNEVNOG ODGOJNO - OBRAZOVANOG RADA</t>
  </si>
  <si>
    <t>366</t>
  </si>
  <si>
    <t>367</t>
  </si>
  <si>
    <t>368</t>
  </si>
  <si>
    <t>369</t>
  </si>
  <si>
    <t>370</t>
  </si>
  <si>
    <t>3212</t>
  </si>
  <si>
    <t>A113802</t>
  </si>
  <si>
    <t>Aktivnost: PROGRAM PRODUŽENOG BORAVKA I CJELODNEVNOG ODGOJNO - OBRAZOVANOG RADA U OSNOVNIM ŠKOLAMA DRUGIH OSNIVAČA</t>
  </si>
  <si>
    <t>371</t>
  </si>
  <si>
    <t>A113803</t>
  </si>
  <si>
    <t>Aktivnost: PROGRAM RADA S UČENICIMA S TEŠKOĆAMA</t>
  </si>
  <si>
    <t>373</t>
  </si>
  <si>
    <t>374</t>
  </si>
  <si>
    <t>375</t>
  </si>
  <si>
    <t>A113804</t>
  </si>
  <si>
    <t>Aktivnost: PROGRAM RADA S DAROVITIM UČENICIMA</t>
  </si>
  <si>
    <t>376</t>
  </si>
  <si>
    <t>377</t>
  </si>
  <si>
    <t>378</t>
  </si>
  <si>
    <t>379</t>
  </si>
  <si>
    <t>380</t>
  </si>
  <si>
    <t>382</t>
  </si>
  <si>
    <t>A113805</t>
  </si>
  <si>
    <t>Aktivnost: RANO INFORMATIČKO OBRAZOVANJE</t>
  </si>
  <si>
    <t>383</t>
  </si>
  <si>
    <t>384</t>
  </si>
  <si>
    <t>385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</si>
  <si>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</si>
  <si>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</si>
  <si>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</si>
  <si>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</si>
  <si>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</si>
  <si>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</si>
  <si>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</si>
  <si>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</si>
  <si>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</si>
  <si>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</si>
  <si>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A113806</t>
  </si>
  <si>
    <t>Aktivnost: ALTERNATIVNI I EKSPERIMENTALNI PROGRAMI OSNOVNIH ŠKOLA DRUGIH OSNIVAČA</t>
  </si>
  <si>
    <t>397</t>
  </si>
  <si>
    <t>A113810</t>
  </si>
  <si>
    <t>Aktivnost: PROGRAM STVARALAŠTVA</t>
  </si>
  <si>
    <t>398</t>
  </si>
  <si>
    <t>A113811</t>
  </si>
  <si>
    <t>399</t>
  </si>
  <si>
    <t>A113814</t>
  </si>
  <si>
    <t>Aktivnost: FAKULTATIVNI PREDMET "MOJA RIJEKA"</t>
  </si>
  <si>
    <t>400</t>
  </si>
  <si>
    <t>401</t>
  </si>
  <si>
    <t>402</t>
  </si>
  <si>
    <t>403</t>
  </si>
  <si>
    <t>K113816</t>
  </si>
  <si>
    <t>Kapitalni projekt: REKONSTRUKCIJA OŠ-SE "SAN NICOLO" - ŠKOLSKA KNJIŽNICA</t>
  </si>
  <si>
    <t>404</t>
  </si>
  <si>
    <t>1149</t>
  </si>
  <si>
    <t>Program: SOCIJALNI PROGRAM GRADA RIJEKE</t>
  </si>
  <si>
    <t>A114901</t>
  </si>
  <si>
    <t>1060</t>
  </si>
  <si>
    <t>Aktivnost: PODMIRENJE TROŠKOVA STANOVANJA</t>
  </si>
  <si>
    <t>413</t>
  </si>
  <si>
    <t>414</t>
  </si>
  <si>
    <t>3722</t>
  </si>
  <si>
    <t>A114902</t>
  </si>
  <si>
    <t>Aktivnost: POMOĆ ZA PODMIRENJE TROŠKOVA OGRJEVA</t>
  </si>
  <si>
    <t>415</t>
  </si>
  <si>
    <t>A114903</t>
  </si>
  <si>
    <t>1040</t>
  </si>
  <si>
    <t>Aktivnost: POMOĆ ZA NABAVU OPREME NOVOROĐENČADI</t>
  </si>
  <si>
    <t>416</t>
  </si>
  <si>
    <t>A114904</t>
  </si>
  <si>
    <t>Aktivnost: BESPLATNA PREHRANA DOJENČADI</t>
  </si>
  <si>
    <t>417</t>
  </si>
  <si>
    <t>A114905</t>
  </si>
  <si>
    <t>Aktivnost: BORAVAK DJECE U JASLICAMA I DJEČJIM VRTIĆIMA</t>
  </si>
  <si>
    <t>418</t>
  </si>
  <si>
    <t>A114906</t>
  </si>
  <si>
    <t>Aktivnost: PREHRANA UČENIKA I DIO TROŠKOVA RADA UČITELJA U CJELODNEVNOM/PRODUŽENOM BORAVKU OŠ</t>
  </si>
  <si>
    <t>419</t>
  </si>
  <si>
    <t>A114907</t>
  </si>
  <si>
    <t>Aktivnost: POMOĆ ZA KUPNJU ŠKOLSKIH UDŽBENIKA I PRIBORA</t>
  </si>
  <si>
    <t>420</t>
  </si>
  <si>
    <t>527</t>
  </si>
  <si>
    <t>A114908</t>
  </si>
  <si>
    <t>Aktivnost: POMOĆ I NJEGA U KUĆI</t>
  </si>
  <si>
    <t>A114909</t>
  </si>
  <si>
    <t>1070</t>
  </si>
  <si>
    <t>Aktivnost: GD CRVENI KRIŽ RIJEKA - PUČKA KUHINJA, SLUŽBA TRAŽENJA, JAVNE OVLASTI I REDOVNE DJELATNOSTI</t>
  </si>
  <si>
    <t>423</t>
  </si>
  <si>
    <t>528</t>
  </si>
  <si>
    <t>3821</t>
  </si>
  <si>
    <t>A114910</t>
  </si>
  <si>
    <t>Aktivnost: PODMIRENJE TROŠKOVA JAVNOG GRADSKOG PRIJEVOZA</t>
  </si>
  <si>
    <t>424</t>
  </si>
  <si>
    <t>A114911</t>
  </si>
  <si>
    <t>Aktivnost: PODMIRENJE POGREBNIH TROŠKOVA</t>
  </si>
  <si>
    <t>425</t>
  </si>
  <si>
    <t>A114912</t>
  </si>
  <si>
    <t>Aktivnost: SMJEŠTAJ I LIJEČENJE U PSIHIJATRIJSKOJ BOLNICI LOPAČA</t>
  </si>
  <si>
    <t>A114913</t>
  </si>
  <si>
    <t>1020</t>
  </si>
  <si>
    <t>Aktivnost: NOVČANA POMOĆ ZA UMIROVLJENIKE</t>
  </si>
  <si>
    <t>427</t>
  </si>
  <si>
    <t>A114914</t>
  </si>
  <si>
    <t>Aktivnost: POMOĆ ZA PREHRANU UMIROVLJENIKA</t>
  </si>
  <si>
    <t>428</t>
  </si>
  <si>
    <t>A114915</t>
  </si>
  <si>
    <t>1012</t>
  </si>
  <si>
    <t>Aktivnost: PRIJEVOZ OSOBA S INVALIDITETOM</t>
  </si>
  <si>
    <t>429</t>
  </si>
  <si>
    <t>430</t>
  </si>
  <si>
    <t>431</t>
  </si>
  <si>
    <t>432</t>
  </si>
  <si>
    <t>526</t>
  </si>
  <si>
    <t>4231</t>
  </si>
  <si>
    <t>A114916</t>
  </si>
  <si>
    <t>Aktivnost: NUŽNI SMJEŠTAJ</t>
  </si>
  <si>
    <t>433</t>
  </si>
  <si>
    <t>434</t>
  </si>
  <si>
    <t>435</t>
  </si>
  <si>
    <t>436</t>
  </si>
  <si>
    <t>437</t>
  </si>
  <si>
    <t>438</t>
  </si>
  <si>
    <t>A114917</t>
  </si>
  <si>
    <t>Aktivnost: SOCIJALNA ZAŠTITA DJECE I MLADIH</t>
  </si>
  <si>
    <t>439</t>
  </si>
  <si>
    <t>440</t>
  </si>
  <si>
    <t>441</t>
  </si>
  <si>
    <t>442</t>
  </si>
  <si>
    <t>3812</t>
  </si>
  <si>
    <t>A114918</t>
  </si>
  <si>
    <t>Aktivnost: SOCIJALNA ZAŠTITA OBITELJI</t>
  </si>
  <si>
    <t>444</t>
  </si>
  <si>
    <t>443</t>
  </si>
  <si>
    <t>A114919</t>
  </si>
  <si>
    <t>Aktivnost: SOCIJALNA ZAŠTITA OSOBA S INVALIDITETOM</t>
  </si>
  <si>
    <t>445</t>
  </si>
  <si>
    <t>446</t>
  </si>
  <si>
    <t>447</t>
  </si>
  <si>
    <t>A114920</t>
  </si>
  <si>
    <t>Aktivnost: SOCIJALNA ZAŠTITA OSOBA STARIJE ŽIVOTNE DOBI</t>
  </si>
  <si>
    <t>448</t>
  </si>
  <si>
    <t>449</t>
  </si>
  <si>
    <t>450</t>
  </si>
  <si>
    <t>452</t>
  </si>
  <si>
    <t>453</t>
  </si>
  <si>
    <t>A114921</t>
  </si>
  <si>
    <t>1090</t>
  </si>
  <si>
    <t>Aktivnost: SOCIJALNA ZAŠTITA STRADALNIKA IZ RATA</t>
  </si>
  <si>
    <t>455</t>
  </si>
  <si>
    <t>456</t>
  </si>
  <si>
    <t>A114922</t>
  </si>
  <si>
    <t>Aktivnost: SOCIJALNA ZAŠTITA TEŠKO I KRONIČNO BOLESNIH OSOBA</t>
  </si>
  <si>
    <t>457</t>
  </si>
  <si>
    <t>A114925</t>
  </si>
  <si>
    <t>Aktivnost: SKLONIŠTE ZA BESKUĆNIKE</t>
  </si>
  <si>
    <t>458</t>
  </si>
  <si>
    <t>A114926</t>
  </si>
  <si>
    <t>Aktivnost: SKLONIŠTE ZA ŽENE - ŽRTVE OBITELJSKOG NASILJA</t>
  </si>
  <si>
    <t>459</t>
  </si>
  <si>
    <t>A114928</t>
  </si>
  <si>
    <t>Aktivnost: MATERIJALNI RASHODI SOCIJALNOG PROGRAMA</t>
  </si>
  <si>
    <t>460</t>
  </si>
  <si>
    <t>461</t>
  </si>
  <si>
    <t>462</t>
  </si>
  <si>
    <t>T114927</t>
  </si>
  <si>
    <t>Tekući projekt: PRIPREMA I PROVEDBA EU PROJEKTA</t>
  </si>
  <si>
    <t>463</t>
  </si>
  <si>
    <t>K114923</t>
  </si>
  <si>
    <t>Kapitalni projekt: OTPLATA LEASINGA ZA KOMBI VOZILO ZA PRIJEVOZ OSOBA S INVALIDITETOM</t>
  </si>
  <si>
    <t>464</t>
  </si>
  <si>
    <t>1150</t>
  </si>
  <si>
    <t>Program: ZAŠTITA TJELESNOG I MENTALNOG ZDRAVLJA</t>
  </si>
  <si>
    <t>A115001</t>
  </si>
  <si>
    <t>0760</t>
  </si>
  <si>
    <t>Aktivnost: PREVENCIJA OVISNOSTI I DRUGIH RIZIČNIH PONAŠANJA</t>
  </si>
  <si>
    <t>465</t>
  </si>
  <si>
    <t>466</t>
  </si>
  <si>
    <t>467</t>
  </si>
  <si>
    <t>468</t>
  </si>
  <si>
    <t>A115002</t>
  </si>
  <si>
    <t>Aktivnost: PREVENCIJA I SUZBIJANJE MASOVNIH NEZARAZNIH BOLESTI</t>
  </si>
  <si>
    <t>469</t>
  </si>
  <si>
    <t>470</t>
  </si>
  <si>
    <t>529</t>
  </si>
  <si>
    <t>A115003</t>
  </si>
  <si>
    <t>Aktivnost: PREVENCIJA I SUZBIJANJE ZARAZNIH BOLESTI</t>
  </si>
  <si>
    <t>471</t>
  </si>
  <si>
    <t>472</t>
  </si>
  <si>
    <t>A115004</t>
  </si>
  <si>
    <t>Aktivnost: PREVENCIJA I SUZBIJANJE OZLJEDA I INVALIDITETA</t>
  </si>
  <si>
    <t>473</t>
  </si>
  <si>
    <t>474</t>
  </si>
  <si>
    <t>A115005</t>
  </si>
  <si>
    <t>0740</t>
  </si>
  <si>
    <t>Aktivnost: ZDRAVSTVENI ODGOJ I PROSVJEĆIVANJE GRAĐANA</t>
  </si>
  <si>
    <t>475</t>
  </si>
  <si>
    <t>476</t>
  </si>
  <si>
    <t>477</t>
  </si>
  <si>
    <t>478</t>
  </si>
  <si>
    <t>479</t>
  </si>
  <si>
    <t>A115006</t>
  </si>
  <si>
    <t>Aktivnost: ZAŠTITA ŽIVOTINJA</t>
  </si>
  <si>
    <t>480</t>
  </si>
  <si>
    <t>A115008</t>
  </si>
  <si>
    <t>0732</t>
  </si>
  <si>
    <t>Aktivnost: SUFINANCIRANJE RADA PSIHIJATRIJSKE BOLNICE LOPAČA</t>
  </si>
  <si>
    <t>481</t>
  </si>
  <si>
    <t>A115009</t>
  </si>
  <si>
    <t>Aktivnost: OTPLATA KREDITA ZA KAPITALNA ULAGANJA PSIHIJATRIJSKOJ BOLNICI LOPAČA</t>
  </si>
  <si>
    <t>482</t>
  </si>
  <si>
    <t>1151</t>
  </si>
  <si>
    <t>Program: KAPITALNE POMOĆI I ULAGANJA</t>
  </si>
  <si>
    <t>K115108</t>
  </si>
  <si>
    <t>Kapitalni projekt: REKONSTRUKCIJA PROSTORA KLINIKE ZA PEDIJATRIJU KBC-A RIJEKA</t>
  </si>
  <si>
    <t>525</t>
  </si>
  <si>
    <t>K115109</t>
  </si>
  <si>
    <t>0734</t>
  </si>
  <si>
    <t>Kapitalni projekt: NABAVA OPREME ZA OBAVLJANJE DJELATNOSTI PALIJATIVNE SKRBI</t>
  </si>
  <si>
    <t>483</t>
  </si>
  <si>
    <t>K115110</t>
  </si>
  <si>
    <t>0750</t>
  </si>
  <si>
    <t>Kapitalni projekt: NABAVA MEDICINSKE OPREME  ZA THALASSOTERAPIU OPATIJA</t>
  </si>
  <si>
    <t>484</t>
  </si>
  <si>
    <t>1152</t>
  </si>
  <si>
    <t>Program: "RIJEKA - ZDRAVI GRAD"</t>
  </si>
  <si>
    <t>A115201</t>
  </si>
  <si>
    <t>Aktivnost: PROMIDŽBA ZDRAVLJA</t>
  </si>
  <si>
    <t>485</t>
  </si>
  <si>
    <t>486</t>
  </si>
  <si>
    <t>A115202</t>
  </si>
  <si>
    <t>Aktivnost: INTERESNE GRUPE GRAĐANA</t>
  </si>
  <si>
    <t>487</t>
  </si>
  <si>
    <t>488</t>
  </si>
  <si>
    <t>489</t>
  </si>
  <si>
    <t>490</t>
  </si>
  <si>
    <t>491</t>
  </si>
  <si>
    <t>1153</t>
  </si>
  <si>
    <t>Program: "GRAD RIJEKA - PRIJATELJ DJECE"</t>
  </si>
  <si>
    <t>A115301</t>
  </si>
  <si>
    <t>Aktivnost: PROGRAMSKE AKTIVNOSTI</t>
  </si>
  <si>
    <t>493</t>
  </si>
  <si>
    <t>494</t>
  </si>
  <si>
    <t>495</t>
  </si>
  <si>
    <t>496</t>
  </si>
  <si>
    <t>A115302</t>
  </si>
  <si>
    <t>Aktivnost: POPULACIJSKA POLITIKA - NOVČANA DONACIJA ZA NOVOROĐENU DJECU</t>
  </si>
  <si>
    <t>497</t>
  </si>
  <si>
    <t>1163</t>
  </si>
  <si>
    <t>Program: REDOVNA DJELATNOST USTANOVE</t>
  </si>
  <si>
    <t>A116301</t>
  </si>
  <si>
    <t>Aktivnost: RASHODI ZA ZAPOSLENE</t>
  </si>
  <si>
    <t>498</t>
  </si>
  <si>
    <t>499</t>
  </si>
  <si>
    <t>500</t>
  </si>
  <si>
    <t>501</t>
  </si>
  <si>
    <t>502</t>
  </si>
  <si>
    <t>A116302</t>
  </si>
  <si>
    <t>Aktivnost: MATERIJALNI I FINANCIJSKI RASHODI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</si>
  <si>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</si>
  <si>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</si>
  <si>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</si>
  <si>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</si>
  <si>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</si>
  <si>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</si>
  <si>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</si>
  <si>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</si>
  <si>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</si>
  <si>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</si>
  <si>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</si>
  <si>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</si>
  <si>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</si>
  <si>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</si>
  <si>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</si>
  <si>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</si>
  <si>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</si>
  <si>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</si>
  <si>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</si>
  <si>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</si>
  <si>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1173</t>
  </si>
  <si>
    <t>Program: JAVNE POTREBE U  KULTURI</t>
  </si>
  <si>
    <t>A117301</t>
  </si>
  <si>
    <t>0820</t>
  </si>
  <si>
    <t>Aktivnost: PROGRAMI ZAŠTITE I OČUVANJA KULTURNIH DOBARA U SKLOPU JAVNIH POTREBA</t>
  </si>
  <si>
    <t>545</t>
  </si>
  <si>
    <t>546</t>
  </si>
  <si>
    <t>A117302</t>
  </si>
  <si>
    <t>Aktivnost: IZLOŽBENA DJELATNOST</t>
  </si>
  <si>
    <t>548</t>
  </si>
  <si>
    <t>549</t>
  </si>
  <si>
    <t>A117303</t>
  </si>
  <si>
    <t>Aktivnost: NAKLADNIČKA DJELATNOST</t>
  </si>
  <si>
    <t>550</t>
  </si>
  <si>
    <t>551</t>
  </si>
  <si>
    <t>A117304</t>
  </si>
  <si>
    <t>Aktivnost: SCENSKA DJELATNOST</t>
  </si>
  <si>
    <t>553</t>
  </si>
  <si>
    <t>A117305</t>
  </si>
  <si>
    <t>Aktivnost: GLAZBENA DJELATNOST</t>
  </si>
  <si>
    <t>554</t>
  </si>
  <si>
    <t>555</t>
  </si>
  <si>
    <t>556</t>
  </si>
  <si>
    <t>A117306</t>
  </si>
  <si>
    <t>Aktivnost: FILMSKA DJELATNOST</t>
  </si>
  <si>
    <t>557</t>
  </si>
  <si>
    <t>558</t>
  </si>
  <si>
    <t>A117307</t>
  </si>
  <si>
    <t>Aktivnost: NOVI MEDIJI</t>
  </si>
  <si>
    <t>559</t>
  </si>
  <si>
    <t>560</t>
  </si>
  <si>
    <t>A117308</t>
  </si>
  <si>
    <t>Aktivnost: PROGRAMI KULTURE NACIONALNIH MANJINA</t>
  </si>
  <si>
    <t>561</t>
  </si>
  <si>
    <t>A117309</t>
  </si>
  <si>
    <t>Aktivnost: UDRUGE PRIJATELJSTVA</t>
  </si>
  <si>
    <t>562</t>
  </si>
  <si>
    <t>A117310</t>
  </si>
  <si>
    <t>Aktivnost: KULTURNI PROGRAMI MJESNIH ODBORA</t>
  </si>
  <si>
    <t>563</t>
  </si>
  <si>
    <t>564</t>
  </si>
  <si>
    <t>565</t>
  </si>
  <si>
    <t>A117311</t>
  </si>
  <si>
    <t>Aktivnost: PROGRAMI KULTURNE SURADNJE</t>
  </si>
  <si>
    <t>566</t>
  </si>
  <si>
    <t>567</t>
  </si>
  <si>
    <t>568</t>
  </si>
  <si>
    <t>569</t>
  </si>
  <si>
    <t>A117312</t>
  </si>
  <si>
    <t>Aktivnost: UDRUGE U MJESNIM ODBORIMA</t>
  </si>
  <si>
    <t>570</t>
  </si>
  <si>
    <t>A117313</t>
  </si>
  <si>
    <t>Aktivnost: KULTURNA STRATEGIJA GRADA RIJEKE</t>
  </si>
  <si>
    <t>654</t>
  </si>
  <si>
    <t>571</t>
  </si>
  <si>
    <t>A117314</t>
  </si>
  <si>
    <t>Aktivnost: MANIFESTACIJE</t>
  </si>
  <si>
    <t>572</t>
  </si>
  <si>
    <t>573</t>
  </si>
  <si>
    <t>574</t>
  </si>
  <si>
    <t>A117315</t>
  </si>
  <si>
    <t>Aktivnost: PREUZETE OBVEZE IZ PROTEKLE GODINE</t>
  </si>
  <si>
    <t>575</t>
  </si>
  <si>
    <t>1174</t>
  </si>
  <si>
    <t>Program: KULTURNA VIJEĆA</t>
  </si>
  <si>
    <t>A117401</t>
  </si>
  <si>
    <t>Aktivnost: SREDSTVA ZA RAD KULTURNIH VIJEĆA</t>
  </si>
  <si>
    <t>576</t>
  </si>
  <si>
    <t>1175</t>
  </si>
  <si>
    <t>Program: RASHODI ZA REDOVAN RAD OBJEKATA KOJIMA UPRAVLJA ODJEL</t>
  </si>
  <si>
    <t>A117501</t>
  </si>
  <si>
    <t>Aktivnost: TROŠKOVI UPRAVLJANJA I ODRŽAVANJA OBJEKATA</t>
  </si>
  <si>
    <t>577</t>
  </si>
  <si>
    <t>578</t>
  </si>
  <si>
    <t>579</t>
  </si>
  <si>
    <t>580</t>
  </si>
  <si>
    <t>581</t>
  </si>
  <si>
    <t>11 72</t>
  </si>
  <si>
    <t>649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</si>
  <si>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</si>
  <si>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</si>
  <si>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</si>
  <si>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</si>
  <si>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</si>
  <si>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</si>
  <si>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</si>
  <si>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</si>
  <si>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</si>
  <si>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</si>
  <si>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K117502</t>
  </si>
  <si>
    <t>592</t>
  </si>
  <si>
    <t>594</t>
  </si>
  <si>
    <t>595</t>
  </si>
  <si>
    <t>1176</t>
  </si>
  <si>
    <t>Program: KAPITALNA ULAGANJA U OBJEKTE KULTURE</t>
  </si>
  <si>
    <t>T117624</t>
  </si>
  <si>
    <t>Tekući projekt: MOTORNI BROD GALEB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</si>
  <si>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</si>
  <si>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</si>
  <si>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</si>
  <si>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</si>
  <si>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</si>
  <si>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</si>
  <si>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</si>
  <si>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</si>
  <si>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</si>
  <si>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K117605</t>
  </si>
  <si>
    <t>Kapitalni projekt: UPRAVNA ZGRADA BIVŠE RAFINERIJE ŠEĆERA</t>
  </si>
  <si>
    <t>42 52</t>
  </si>
  <si>
    <t>605</t>
  </si>
  <si>
    <t>K117606</t>
  </si>
  <si>
    <t>Kapitalni projekt: RIJEČKI PRINCIPIJ</t>
  </si>
  <si>
    <t>606</t>
  </si>
  <si>
    <t>650</t>
  </si>
  <si>
    <t>3831</t>
  </si>
  <si>
    <t>608</t>
  </si>
  <si>
    <t>609</t>
  </si>
  <si>
    <t>K117609</t>
  </si>
  <si>
    <t>Kapitalni projekt: TRG PUL VELE CRIKVE</t>
  </si>
  <si>
    <t>655</t>
  </si>
  <si>
    <t>610</t>
  </si>
  <si>
    <t>K117612</t>
  </si>
  <si>
    <t>Kapitalni projekt: POSTAV SKULPTURA U JAVNIM PROSTORIMA</t>
  </si>
  <si>
    <t>656</t>
  </si>
  <si>
    <t>657</t>
  </si>
  <si>
    <t>612</t>
  </si>
  <si>
    <t>4242</t>
  </si>
  <si>
    <t>K117621</t>
  </si>
  <si>
    <t>Kapitalni projekt: GRADINA TRSAT</t>
  </si>
  <si>
    <t>42 61</t>
  </si>
  <si>
    <t>K117622</t>
  </si>
  <si>
    <t>Kapitalni projekt: GRADSKI TORANJ - SKULPTURA RIJEČKOG DVOGLAVOG ORLA</t>
  </si>
  <si>
    <t>K117625</t>
  </si>
  <si>
    <t>Kapitalni projekt: PRENAMJENA I REVITALIZACIJA EX BLOKA RIKARD BENČIĆ</t>
  </si>
  <si>
    <t>615</t>
  </si>
  <si>
    <t>616</t>
  </si>
  <si>
    <t>1177</t>
  </si>
  <si>
    <t>Program: KAPITALNE DONACIJE I POMOĆI</t>
  </si>
  <si>
    <t>T117713</t>
  </si>
  <si>
    <t>Tekući projekt: TURISTIČKA ZAJEDNICA GRADA RIJEKE - OZNAČAVANJE KULTURNIH ZNAMENITOSTI GRADA RIJEKE</t>
  </si>
  <si>
    <t>617</t>
  </si>
  <si>
    <t>T117714</t>
  </si>
  <si>
    <t>Tekući projekt: FILOZOFSKI FAKULTET RIJEKA - SEDAM STOLJEĆA AUGUSTINSKOG SAMOSTANA U RIJECI</t>
  </si>
  <si>
    <t>618</t>
  </si>
  <si>
    <t>K117703</t>
  </si>
  <si>
    <t>Kapitalni projekt: OBNOVA PROČELJA UNUTAR ZAŠTIĆENE URBANISTIČKE CJELINE GRADA RIJEKE</t>
  </si>
  <si>
    <t>619</t>
  </si>
  <si>
    <t>620</t>
  </si>
  <si>
    <t>3822</t>
  </si>
  <si>
    <t>K117708</t>
  </si>
  <si>
    <t>Kapitalni projekt: KD KOZALA - ZAŠTITNI RADOVI NA SPOMENIČKOJ BAŠTINI GROBLJA KOZALA I TRSAT</t>
  </si>
  <si>
    <t>621</t>
  </si>
  <si>
    <t>K117710</t>
  </si>
  <si>
    <t>Kapitalni projekt: DIZALICE NA RIJEČKOM LUKOBRANU</t>
  </si>
  <si>
    <t>622</t>
  </si>
  <si>
    <t>3862</t>
  </si>
  <si>
    <t>1178</t>
  </si>
  <si>
    <t>Program: ART KINO CROATIA</t>
  </si>
  <si>
    <t>A117801</t>
  </si>
  <si>
    <t>Aktivnost: FILMSKI PROGRAM U ART KINU</t>
  </si>
  <si>
    <t>623</t>
  </si>
  <si>
    <t>624</t>
  </si>
  <si>
    <t>625</t>
  </si>
  <si>
    <t>626</t>
  </si>
  <si>
    <t>A117802</t>
  </si>
  <si>
    <t>627</t>
  </si>
  <si>
    <t>628</t>
  </si>
  <si>
    <t>629</t>
  </si>
  <si>
    <t>630</t>
  </si>
  <si>
    <t>T117804</t>
  </si>
  <si>
    <t>Tekući projekt: SREDSTVA ZA OSNIVANJE I RAD USTANOVE ART KINO</t>
  </si>
  <si>
    <t>K117803</t>
  </si>
  <si>
    <t>Kapitalni projekt: NABAVA OPREME U ART KINU CROATIA</t>
  </si>
  <si>
    <t>638</t>
  </si>
  <si>
    <t>1179</t>
  </si>
  <si>
    <t>Program: REZIDENCIJALNI PROGRAMI</t>
  </si>
  <si>
    <t>A117901</t>
  </si>
  <si>
    <t>639</t>
  </si>
  <si>
    <t>1180</t>
  </si>
  <si>
    <t>Program: EU PROJEKTI</t>
  </si>
  <si>
    <t>A118001</t>
  </si>
  <si>
    <t>Aktivnost: EU PROJEKTI</t>
  </si>
  <si>
    <t>643</t>
  </si>
  <si>
    <t>644</t>
  </si>
  <si>
    <t>645</t>
  </si>
  <si>
    <t>1181</t>
  </si>
  <si>
    <t>Program: PROGRAMI OD STRATEŠKOG ZNAČAJA</t>
  </si>
  <si>
    <t>A118101</t>
  </si>
  <si>
    <t>Aktivnost: PROGRAMI OD STRATEŠKOG ZNAČAJA</t>
  </si>
  <si>
    <t>646</t>
  </si>
  <si>
    <t>647</t>
  </si>
  <si>
    <t>648</t>
  </si>
  <si>
    <t>1182</t>
  </si>
  <si>
    <t>Program: KANDIDATURA ZA EUROPSKU PRIJESTOLNICU KULTURE 2020.</t>
  </si>
  <si>
    <t>A118201</t>
  </si>
  <si>
    <t>658</t>
  </si>
  <si>
    <t>659</t>
  </si>
  <si>
    <t>660</t>
  </si>
  <si>
    <t>1187</t>
  </si>
  <si>
    <t>Program: PROGRAMSKA DJELATNOST USTANOVE</t>
  </si>
  <si>
    <t>A118701</t>
  </si>
  <si>
    <t>Aktivnost: STRUČNO, ADMINISTRATIVNO I TEHNIČKO OSOBLJE</t>
  </si>
  <si>
    <t>678</t>
  </si>
  <si>
    <t>679</t>
  </si>
  <si>
    <t>680</t>
  </si>
  <si>
    <t>3114</t>
  </si>
  <si>
    <t>682</t>
  </si>
  <si>
    <t>A118702</t>
  </si>
  <si>
    <t>684</t>
  </si>
  <si>
    <t>685</t>
  </si>
  <si>
    <t>686</t>
  </si>
  <si>
    <t>687</t>
  </si>
  <si>
    <t>688</t>
  </si>
  <si>
    <t>689</t>
  </si>
  <si>
    <t>690</t>
  </si>
  <si>
    <t>691</t>
  </si>
  <si>
    <t>A118703</t>
  </si>
  <si>
    <t>Aktivnost: PROGRAMSKE AKTIVNOSTI USTANOVE</t>
  </si>
  <si>
    <t>692</t>
  </si>
  <si>
    <t>A118709</t>
  </si>
  <si>
    <t>Aktivnost: ZAŠTITA KNJIŽNE GRAĐE</t>
  </si>
  <si>
    <t>693</t>
  </si>
  <si>
    <t>K118705</t>
  </si>
  <si>
    <t>Kapitalni projekt: NABAVA KNJIŽNE GRAĐE</t>
  </si>
  <si>
    <t>694</t>
  </si>
  <si>
    <t>4241</t>
  </si>
  <si>
    <t>1197</t>
  </si>
  <si>
    <t>A119701</t>
  </si>
  <si>
    <t>704</t>
  </si>
  <si>
    <t>705</t>
  </si>
  <si>
    <t>706</t>
  </si>
  <si>
    <t>707</t>
  </si>
  <si>
    <t>708</t>
  </si>
  <si>
    <t>A119702</t>
  </si>
  <si>
    <t>709</t>
  </si>
  <si>
    <t>710</t>
  </si>
  <si>
    <t>713</t>
  </si>
  <si>
    <t>714</t>
  </si>
  <si>
    <t>715</t>
  </si>
  <si>
    <t>716</t>
  </si>
  <si>
    <t>717</t>
  </si>
  <si>
    <t>718</t>
  </si>
  <si>
    <t>719</t>
  </si>
  <si>
    <t>720</t>
  </si>
  <si>
    <t>A119703</t>
  </si>
  <si>
    <t>722</t>
  </si>
  <si>
    <t>723</t>
  </si>
  <si>
    <t>724</t>
  </si>
  <si>
    <t>725</t>
  </si>
  <si>
    <t>726</t>
  </si>
  <si>
    <t>727</t>
  </si>
  <si>
    <t>731</t>
  </si>
  <si>
    <t>A119704</t>
  </si>
  <si>
    <t>Aktivnost: ZAŠTITA MUZEJSKE GRAĐE</t>
  </si>
  <si>
    <t>728</t>
  </si>
  <si>
    <t>T119706</t>
  </si>
  <si>
    <t>Tekući projekt: ZAŠTITNA OPREMA</t>
  </si>
  <si>
    <t>729</t>
  </si>
  <si>
    <t>K119705</t>
  </si>
  <si>
    <t>Kapitalni projekt: OTKUP MUZEJSKE GRAĐE</t>
  </si>
  <si>
    <t>730</t>
  </si>
  <si>
    <t>4243</t>
  </si>
  <si>
    <t>1207</t>
  </si>
  <si>
    <t>A120701</t>
  </si>
  <si>
    <t>739</t>
  </si>
  <si>
    <t>740</t>
  </si>
  <si>
    <t>741</t>
  </si>
  <si>
    <t>742</t>
  </si>
  <si>
    <t>743</t>
  </si>
  <si>
    <t>A120702</t>
  </si>
  <si>
    <t>744</t>
  </si>
  <si>
    <t>745</t>
  </si>
  <si>
    <t>746</t>
  </si>
  <si>
    <t>747</t>
  </si>
  <si>
    <t>748</t>
  </si>
  <si>
    <t>773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</si>
  <si>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</si>
  <si>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</si>
  <si>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</si>
  <si>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</si>
  <si>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</si>
  <si>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</si>
  <si>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</si>
  <si>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</si>
  <si>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</si>
  <si>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</si>
  <si>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A120703</t>
  </si>
  <si>
    <t>759</t>
  </si>
  <si>
    <t>760</t>
  </si>
  <si>
    <t>761</t>
  </si>
  <si>
    <t>762</t>
  </si>
  <si>
    <t>763</t>
  </si>
  <si>
    <t>764</t>
  </si>
  <si>
    <t>766</t>
  </si>
  <si>
    <t>767</t>
  </si>
  <si>
    <t>768</t>
  </si>
  <si>
    <t>769</t>
  </si>
  <si>
    <t>A120704</t>
  </si>
  <si>
    <t>770</t>
  </si>
  <si>
    <t>A120708</t>
  </si>
  <si>
    <t>771</t>
  </si>
  <si>
    <t>772</t>
  </si>
  <si>
    <t>1217</t>
  </si>
  <si>
    <t>A121701</t>
  </si>
  <si>
    <t>782</t>
  </si>
  <si>
    <t>783</t>
  </si>
  <si>
    <t>784</t>
  </si>
  <si>
    <t>785</t>
  </si>
  <si>
    <t>786</t>
  </si>
  <si>
    <t>3131</t>
  </si>
  <si>
    <t>787</t>
  </si>
  <si>
    <t>788</t>
  </si>
  <si>
    <t>A121702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</si>
  <si>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</si>
  <si>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</si>
  <si>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</si>
  <si>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</si>
  <si>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</si>
  <si>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</si>
  <si>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</si>
  <si>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</si>
  <si>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</si>
  <si>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</si>
  <si>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</si>
  <si>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</si>
  <si>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</si>
  <si>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A121703</t>
  </si>
  <si>
    <t>802</t>
  </si>
  <si>
    <t>803</t>
  </si>
  <si>
    <t>804</t>
  </si>
  <si>
    <t>805</t>
  </si>
  <si>
    <t>A121705</t>
  </si>
  <si>
    <t>Aktivnost: MANIFESTACIJA RIJEČKE LJETNE NOĆI</t>
  </si>
  <si>
    <t>806</t>
  </si>
  <si>
    <t>807</t>
  </si>
  <si>
    <t>808</t>
  </si>
  <si>
    <t>809</t>
  </si>
  <si>
    <t>810</t>
  </si>
  <si>
    <t>1227</t>
  </si>
  <si>
    <t>A122701</t>
  </si>
  <si>
    <t>820</t>
  </si>
  <si>
    <t>821</t>
  </si>
  <si>
    <t>822</t>
  </si>
  <si>
    <t>823</t>
  </si>
  <si>
    <t>824</t>
  </si>
  <si>
    <t>825</t>
  </si>
  <si>
    <t>A122702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</si>
  <si>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</si>
  <si>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</si>
  <si>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</si>
  <si>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</si>
  <si>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</si>
  <si>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</si>
  <si>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</si>
  <si>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</si>
  <si>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</si>
  <si>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</si>
  <si>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</si>
  <si>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A122703</t>
  </si>
  <si>
    <t>837</t>
  </si>
  <si>
    <t>838</t>
  </si>
  <si>
    <t>839</t>
  </si>
  <si>
    <t>A122704</t>
  </si>
  <si>
    <t>Aktivnost: REVIJA LUTKARSKIH KAZALIŠTA</t>
  </si>
  <si>
    <t>840</t>
  </si>
  <si>
    <t>841</t>
  </si>
  <si>
    <t>842</t>
  </si>
  <si>
    <t>1232</t>
  </si>
  <si>
    <t>A123201</t>
  </si>
  <si>
    <t>1402</t>
  </si>
  <si>
    <t>1403</t>
  </si>
  <si>
    <t>1404</t>
  </si>
  <si>
    <t>1405</t>
  </si>
  <si>
    <t>1406</t>
  </si>
  <si>
    <t>A123202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</si>
  <si>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</si>
  <si>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</si>
  <si>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</si>
  <si>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</si>
  <si>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</si>
  <si>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</si>
  <si>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</si>
  <si>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</si>
  <si>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</si>
  <si>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</si>
  <si>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</si>
  <si>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</si>
  <si>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</si>
  <si>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</si>
  <si>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</si>
  <si>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</si>
  <si>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A123203</t>
  </si>
  <si>
    <t>1423</t>
  </si>
  <si>
    <t>1424</t>
  </si>
  <si>
    <t>1425</t>
  </si>
  <si>
    <t>1426</t>
  </si>
  <si>
    <t>1427</t>
  </si>
  <si>
    <t>K123204</t>
  </si>
  <si>
    <t>412</t>
  </si>
  <si>
    <t>1428</t>
  </si>
  <si>
    <t>4123</t>
  </si>
  <si>
    <t>1429</t>
  </si>
  <si>
    <t>1430</t>
  </si>
  <si>
    <t>1431</t>
  </si>
  <si>
    <t>1237</t>
  </si>
  <si>
    <t>Program: JAVNE POTREBE U SPORTU</t>
  </si>
  <si>
    <t>A123701</t>
  </si>
  <si>
    <t>0810</t>
  </si>
  <si>
    <t>Aktivnost: TRENINZI I NATJECANJA SPORTAŠA</t>
  </si>
  <si>
    <t>862</t>
  </si>
  <si>
    <t>A123702</t>
  </si>
  <si>
    <t>Aktivnost: NAGRAĐIVANJE SPORTAŠA</t>
  </si>
  <si>
    <t>863</t>
  </si>
  <si>
    <t>A123703</t>
  </si>
  <si>
    <t>864</t>
  </si>
  <si>
    <t>A123705</t>
  </si>
  <si>
    <t>Aktivnost: TRENINZI I NATJECANJA OSOBA S INVALIDITETOM I OSOBA OŠTEĆENA SLUHA</t>
  </si>
  <si>
    <t>865</t>
  </si>
  <si>
    <t>A123706</t>
  </si>
  <si>
    <t>Aktivnost: FUNKCIONIRANJE SUSTAVA SPORTA</t>
  </si>
  <si>
    <t>866</t>
  </si>
  <si>
    <t>A123707</t>
  </si>
  <si>
    <t>Aktivnost: ORGANIZIRANJE TRADICIONALNIH I PRIGODNIH SPORTSKIH PRIREDBI</t>
  </si>
  <si>
    <t>867</t>
  </si>
  <si>
    <t>A123708</t>
  </si>
  <si>
    <t>Aktivnost: ORGANIZIRANJE I SUDJELOVANJE NA ZNAČAJNIM MEĐUNARODNIM NATJECANJIMA</t>
  </si>
  <si>
    <t>868</t>
  </si>
  <si>
    <t>A123711</t>
  </si>
  <si>
    <t>Aktivnost: POSEBNI PROGRAMI MLADIH SELEKCIJA</t>
  </si>
  <si>
    <t>869</t>
  </si>
  <si>
    <t>A123713</t>
  </si>
  <si>
    <t>Aktivnost: SPORTSKA REKREACIJA GRAĐANA U MJESNIM ODBORIMA</t>
  </si>
  <si>
    <t>870</t>
  </si>
  <si>
    <t>871</t>
  </si>
  <si>
    <t>872</t>
  </si>
  <si>
    <t>1238</t>
  </si>
  <si>
    <t>Program: JAVNE POTREBE U TEHNIČKOJ KULTURI</t>
  </si>
  <si>
    <t>A123801</t>
  </si>
  <si>
    <t>0860</t>
  </si>
  <si>
    <t>Aktivnost: REDOVNE DJELATNOSTI STRUKOVNIH UDRUGA</t>
  </si>
  <si>
    <t>873</t>
  </si>
  <si>
    <t>874</t>
  </si>
  <si>
    <t>A123802</t>
  </si>
  <si>
    <t>Aktivnost: VANNASTAVNE TEHNIČKE AKTIVNOSTI DJECE, MLADEŽI I STUDENATA</t>
  </si>
  <si>
    <t>875</t>
  </si>
  <si>
    <t>A123803</t>
  </si>
  <si>
    <t>Aktivnost: REDOVNO OSPOSOBLJAVANJE GRAĐANA</t>
  </si>
  <si>
    <t>876</t>
  </si>
  <si>
    <t>A123804</t>
  </si>
  <si>
    <t>Aktivnost: ŠIRENJE ZNANSTVENO TEHNIČKIH DOSTIGNUĆA GRAĐANA</t>
  </si>
  <si>
    <t>877</t>
  </si>
  <si>
    <t>A123805</t>
  </si>
  <si>
    <t>Aktivnost: DJELATNOST DAROVITIH, OSOBA S INVALIDITETOM I  DJECE S TEŠKOĆAMA U RAZVOJU</t>
  </si>
  <si>
    <t>878</t>
  </si>
  <si>
    <t>A123806</t>
  </si>
  <si>
    <t>Aktivnost: NAGRADE I PRIZNANJA ZA TEHNIČKA POSTIGNUĆA</t>
  </si>
  <si>
    <t>879</t>
  </si>
  <si>
    <t>A123807</t>
  </si>
  <si>
    <t>Aktivnost: ZAJEDNICA UDRUGA TEHNIČKE KULTURE GRADA RIJEKE - "ZTK RIJEKA"</t>
  </si>
  <si>
    <t>880</t>
  </si>
  <si>
    <t>A123808</t>
  </si>
  <si>
    <t>Aktivnost: UDRUŽENJA STRUČNIH OSOBA</t>
  </si>
  <si>
    <t>881</t>
  </si>
  <si>
    <t>A123809</t>
  </si>
  <si>
    <t>Aktivnost: UTVRĐIVANJE ZDRAVSTVENE SPOSOBNOSTI</t>
  </si>
  <si>
    <t>882</t>
  </si>
  <si>
    <t>A123810</t>
  </si>
  <si>
    <t>Aktivnost: ORGANIZIRANJE ZNAČAJNIH NACIONALNIH I MEĐUNARODNIH PRIREDBI</t>
  </si>
  <si>
    <t>883</t>
  </si>
  <si>
    <t>A123811</t>
  </si>
  <si>
    <t>Aktivnost: STRUČNO OSPOSOBLJAVANJE I USAVRŠAVANJE GRAĐANA</t>
  </si>
  <si>
    <t>884</t>
  </si>
  <si>
    <t>A123812</t>
  </si>
  <si>
    <t>Aktivnost: IZDAVAČKO NAKLADNIČKI PROGRAMI</t>
  </si>
  <si>
    <t>885</t>
  </si>
  <si>
    <t>1240</t>
  </si>
  <si>
    <t>A124001</t>
  </si>
  <si>
    <t>Aktivnost: NAGRADE ZA IZUZETNA POSTIGNUĆA RIJEČKIH SPORTAŠA</t>
  </si>
  <si>
    <t>911</t>
  </si>
  <si>
    <t>A124002</t>
  </si>
  <si>
    <t>Aktivnost: SUFINANCIRANJE OTPLATE OBVEZA SPORTSKIH UDRUGA</t>
  </si>
  <si>
    <t>912</t>
  </si>
  <si>
    <t>1241</t>
  </si>
  <si>
    <t>Program: UPRAVLJANJE OBJEKTIMA SPORTA I TEHNIČKE KULTURE U NADLEŽNOSTI ODJELA</t>
  </si>
  <si>
    <t>A124101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</si>
  <si>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</si>
  <si>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</si>
  <si>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</si>
  <si>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</si>
  <si>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</si>
  <si>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</si>
  <si>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</si>
  <si>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</si>
  <si>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</si>
  <si>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4124</t>
  </si>
  <si>
    <t>A124102</t>
  </si>
  <si>
    <t>Aktivnost: RASHODI ZA REDOVAN RAD OBJEKATA SPORTA KOJIMA GOSPODARE DRUGI</t>
  </si>
  <si>
    <t>895</t>
  </si>
  <si>
    <t>A124103</t>
  </si>
  <si>
    <t>Aktivnost: RASHODI ZA REDOVAN RAD OBJEKATA TEHNIČKE KULTURE KOJIMA GOSPODARE DRUGI</t>
  </si>
  <si>
    <t>896</t>
  </si>
  <si>
    <t>1243</t>
  </si>
  <si>
    <t>Program: TD "RIJEKA SPORT"</t>
  </si>
  <si>
    <t>A124301</t>
  </si>
  <si>
    <t>Aktivnost: TROŠKOVI POSLOVANJA I TROŠKOVI ZA REDOVAN RAD OBJEKATA KOJIMA UPRAVLJA "RIJEKA SPORT"</t>
  </si>
  <si>
    <t>897</t>
  </si>
  <si>
    <t>908</t>
  </si>
  <si>
    <t>898</t>
  </si>
  <si>
    <t>A124302</t>
  </si>
  <si>
    <t>Aktivnost: SUFINANCIRANJE OTPLATE KREDITA ZA IZGRADNJU SPORTSKIH OBJEKATA I OBJEKATA TEHNIČKE KULTURE</t>
  </si>
  <si>
    <t>899</t>
  </si>
  <si>
    <t>A124303</t>
  </si>
  <si>
    <t>Aktivnost: SUFINANCIRANJE OTPLATE ZA CENTAR ZAMET</t>
  </si>
  <si>
    <t>900</t>
  </si>
  <si>
    <t>A124306</t>
  </si>
  <si>
    <t>Aktivnost: ZAKUP OBJEKATA ZA PROVEDBU PROGRAMA JAVNIH POTREBA U SPORTU I TEHNIČKOJ KULTURI</t>
  </si>
  <si>
    <t>901</t>
  </si>
  <si>
    <t>K124308</t>
  </si>
  <si>
    <t>Kapitalni projekt: ZAMJENA UMJETNE TRAVE NA SPORTSKO-REKREACIJSKOM CENTRU BELVEDER</t>
  </si>
  <si>
    <t>902</t>
  </si>
  <si>
    <t>903</t>
  </si>
  <si>
    <t>K124309</t>
  </si>
  <si>
    <t>Kapitalni projekt: DOGRADNJA I REKONSTRUKCIJA SPORTSKE DVORANE DINKO LUKARIĆ</t>
  </si>
  <si>
    <t>904</t>
  </si>
  <si>
    <t>K124310</t>
  </si>
  <si>
    <t>909</t>
  </si>
  <si>
    <t>1244</t>
  </si>
  <si>
    <t>A124401</t>
  </si>
  <si>
    <t>905</t>
  </si>
  <si>
    <t>910</t>
  </si>
  <si>
    <t>3432</t>
  </si>
  <si>
    <t>906</t>
  </si>
  <si>
    <t>1253</t>
  </si>
  <si>
    <t>Program: JAVNA UPRAVA I ADMINISTRACIJA</t>
  </si>
  <si>
    <t>A125301</t>
  </si>
  <si>
    <t>0131</t>
  </si>
  <si>
    <t>Aktivnost: RASHODI ZA ZAPOSLENE U UPRAVNIM ODJELIMA</t>
  </si>
  <si>
    <t>1017</t>
  </si>
  <si>
    <t>1018</t>
  </si>
  <si>
    <t>1019</t>
  </si>
  <si>
    <t>A125302</t>
  </si>
  <si>
    <t>1024</t>
  </si>
  <si>
    <t>A125303</t>
  </si>
  <si>
    <t>0112</t>
  </si>
  <si>
    <t>1029</t>
  </si>
  <si>
    <t>1031</t>
  </si>
  <si>
    <t>1032</t>
  </si>
  <si>
    <t>A125304</t>
  </si>
  <si>
    <t>Aktivnost: RASHODI PO SUDSKIM PRESUDAMA</t>
  </si>
  <si>
    <t>1033</t>
  </si>
  <si>
    <t>T125305</t>
  </si>
  <si>
    <t>0133</t>
  </si>
  <si>
    <t>Tekući projekt: GRADSKA RIZNICA-PRETPOSTAVKE ZA UVOĐENJE SUSTAVA</t>
  </si>
  <si>
    <t>1254</t>
  </si>
  <si>
    <t>A125401</t>
  </si>
  <si>
    <t>0170</t>
  </si>
  <si>
    <t>1034</t>
  </si>
  <si>
    <t>1035</t>
  </si>
  <si>
    <t>1255</t>
  </si>
  <si>
    <t>Program: GRADSKE OBVEZNICE</t>
  </si>
  <si>
    <t>A125501</t>
  </si>
  <si>
    <t>1036</t>
  </si>
  <si>
    <t>1037</t>
  </si>
  <si>
    <t>A125502</t>
  </si>
  <si>
    <t>Aktivnost: OTPLATA OBVEZNICA</t>
  </si>
  <si>
    <t>1038</t>
  </si>
  <si>
    <t>3413</t>
  </si>
  <si>
    <t>1039</t>
  </si>
  <si>
    <t>1265</t>
  </si>
  <si>
    <t>A126501</t>
  </si>
  <si>
    <t>Aktivnost: RASHODI UPRAVNIH TIJELA VEZANI ZA SLUŽBENIKE</t>
  </si>
  <si>
    <t>1049</t>
  </si>
  <si>
    <t>1050</t>
  </si>
  <si>
    <t>1051</t>
  </si>
  <si>
    <t>1052</t>
  </si>
  <si>
    <t>1053</t>
  </si>
  <si>
    <t>1054</t>
  </si>
  <si>
    <t>A126505</t>
  </si>
  <si>
    <t>Aktivnost: OSTALI RASHODI UPRAVNIH TIJELA</t>
  </si>
  <si>
    <t>1055</t>
  </si>
  <si>
    <t>1056</t>
  </si>
  <si>
    <t>1057</t>
  </si>
  <si>
    <t>1058</t>
  </si>
  <si>
    <t>1059</t>
  </si>
  <si>
    <t>1063</t>
  </si>
  <si>
    <t>1064</t>
  </si>
  <si>
    <t>1065</t>
  </si>
  <si>
    <t>1066</t>
  </si>
  <si>
    <t>1067</t>
  </si>
  <si>
    <t>1068</t>
  </si>
  <si>
    <t>K126506</t>
  </si>
  <si>
    <t>1069</t>
  </si>
  <si>
    <t>1071</t>
  </si>
  <si>
    <t>4225</t>
  </si>
  <si>
    <t>1073</t>
  </si>
  <si>
    <t>1266</t>
  </si>
  <si>
    <t>Program: VIJEĆA MJESNIH ODBORA</t>
  </si>
  <si>
    <t>A126601</t>
  </si>
  <si>
    <t>Aktivnost: NAKNADA ZA RAD ČLANOVA VIJEĆA MO</t>
  </si>
  <si>
    <t>1074</t>
  </si>
  <si>
    <t>A126602</t>
  </si>
  <si>
    <t>Aktivnost: NAGRADE ZA PROJEKT "DAN MJESNOG ODBORA"</t>
  </si>
  <si>
    <t>1075</t>
  </si>
  <si>
    <t>A126604</t>
  </si>
  <si>
    <t>Aktivnost: NATJECANJA MO U POVODU DANA SVETOG VIDA</t>
  </si>
  <si>
    <t>1076</t>
  </si>
  <si>
    <t>1077</t>
  </si>
  <si>
    <t>1078</t>
  </si>
  <si>
    <t>1079</t>
  </si>
  <si>
    <t>1080</t>
  </si>
  <si>
    <t>1267</t>
  </si>
  <si>
    <t>Program: ZAŠTITA I SPAŠAVANJE</t>
  </si>
  <si>
    <t>A126702</t>
  </si>
  <si>
    <t>Aktivnost: ZAŠTITA NA RADU</t>
  </si>
  <si>
    <t>1081</t>
  </si>
  <si>
    <t>1082</t>
  </si>
  <si>
    <t>1083</t>
  </si>
  <si>
    <t>1084</t>
  </si>
  <si>
    <t>A126703</t>
  </si>
  <si>
    <t>Aktivnost: SKLONIŠTA</t>
  </si>
  <si>
    <t>1085</t>
  </si>
  <si>
    <t>1086</t>
  </si>
  <si>
    <t>A126704</t>
  </si>
  <si>
    <t>Aktivnost: ZAŠTITA I SPAŠAVANJE</t>
  </si>
  <si>
    <t>1099</t>
  </si>
  <si>
    <t>1087</t>
  </si>
  <si>
    <t>1088</t>
  </si>
  <si>
    <t>A126705</t>
  </si>
  <si>
    <t>Aktivnost: ZAŠTITA OD POŽARA</t>
  </si>
  <si>
    <t>1089</t>
  </si>
  <si>
    <t>1269</t>
  </si>
  <si>
    <t>Program: GRAĐANSKE INICIJATIVE</t>
  </si>
  <si>
    <t>A126901</t>
  </si>
  <si>
    <t>Aktivnost: SUFINANCIRANJE UREĐENJA PODRUČJA MO</t>
  </si>
  <si>
    <t>1091</t>
  </si>
  <si>
    <t>1279</t>
  </si>
  <si>
    <t>Program: FINANCIRANJE DECENTRALIZIRANIH FUNKCIJA VATROGASTVA</t>
  </si>
  <si>
    <t>A127901</t>
  </si>
  <si>
    <t>Aktivnost: RASHODI ZA ZAPOSLENE U JVP GRADA RIJEKE</t>
  </si>
  <si>
    <t>1104</t>
  </si>
  <si>
    <t>1105</t>
  </si>
  <si>
    <t>3113</t>
  </si>
  <si>
    <t>1107</t>
  </si>
  <si>
    <t>1108</t>
  </si>
  <si>
    <t>1109</t>
  </si>
  <si>
    <t>1110</t>
  </si>
  <si>
    <t>A127902</t>
  </si>
  <si>
    <t>Aktivnost: MATERIJALNI RASHODI JVP GRADA RIJEKE</t>
  </si>
  <si>
    <t>1111</t>
  </si>
  <si>
    <t>1112</t>
  </si>
  <si>
    <t>1113</t>
  </si>
  <si>
    <t>1114</t>
  </si>
  <si>
    <t>1115</t>
  </si>
  <si>
    <t>1116</t>
  </si>
  <si>
    <t>1118</t>
  </si>
  <si>
    <t>1119</t>
  </si>
  <si>
    <t>1120</t>
  </si>
  <si>
    <t>1280</t>
  </si>
  <si>
    <t>Program: FINANCIRANJE VATROGASTVA IZNAD MINIMALNOG DRŽAVNOG STANDARDA</t>
  </si>
  <si>
    <t>A128001</t>
  </si>
  <si>
    <t>1121</t>
  </si>
  <si>
    <t>1122</t>
  </si>
  <si>
    <t>1123</t>
  </si>
  <si>
    <t>1124</t>
  </si>
  <si>
    <t>1125</t>
  </si>
  <si>
    <t>1126</t>
  </si>
  <si>
    <t>1128</t>
  </si>
  <si>
    <t>A128003</t>
  </si>
  <si>
    <t>1129</t>
  </si>
  <si>
    <t>1130</t>
  </si>
  <si>
    <t>1131</t>
  </si>
  <si>
    <t>T128005</t>
  </si>
  <si>
    <t>Tekući projekt: POVRAT SREDSTAVA OD DRŽAVNE UPRAVE ZA ZAŠTITU I SPAŠAVANJE</t>
  </si>
  <si>
    <t>1132</t>
  </si>
  <si>
    <t>1290</t>
  </si>
  <si>
    <t>Program: MJESNA SAMOUPRAVA</t>
  </si>
  <si>
    <t>A129001</t>
  </si>
  <si>
    <t>Aktivnost: RASHODI ZA PROGRAMSKU AKTIVNOST MJESNIH ODBORA</t>
  </si>
  <si>
    <t>1139</t>
  </si>
  <si>
    <t>1140</t>
  </si>
  <si>
    <t>1141</t>
  </si>
  <si>
    <t>1142</t>
  </si>
  <si>
    <t>1143</t>
  </si>
  <si>
    <t>1144</t>
  </si>
  <si>
    <t>A129002</t>
  </si>
  <si>
    <t>Aktivnost: RASHODI ZA PROGRAMSKU AKTIVNOST MJESNIH ODBORA IZ DONACIJA</t>
  </si>
  <si>
    <t>1145</t>
  </si>
  <si>
    <t>1146</t>
  </si>
  <si>
    <t>1147</t>
  </si>
  <si>
    <t>1148</t>
  </si>
  <si>
    <t>A129003</t>
  </si>
  <si>
    <t>Aktivnost: POTICANJE DONATORSTVA</t>
  </si>
  <si>
    <t>1154</t>
  </si>
  <si>
    <t>A129004</t>
  </si>
  <si>
    <t>Aktivnost: RASHODI ZA REDOVNU AKTIVNOST VIJEĆA MJESNIH ODBORA</t>
  </si>
  <si>
    <t>1155</t>
  </si>
  <si>
    <t>1156</t>
  </si>
  <si>
    <t>1300</t>
  </si>
  <si>
    <t>Program: AKTIVNOST GRADSKOG VIJEĆA</t>
  </si>
  <si>
    <t>A130001</t>
  </si>
  <si>
    <t>0111</t>
  </si>
  <si>
    <t>Aktivnost: NAKNADE ZA RAD GRADSKOG VIJEĆA</t>
  </si>
  <si>
    <t>1166</t>
  </si>
  <si>
    <t>A130003</t>
  </si>
  <si>
    <t>Aktivnost: OBJAVA AKATA</t>
  </si>
  <si>
    <t>1167</t>
  </si>
  <si>
    <t>1168</t>
  </si>
  <si>
    <t>A130004</t>
  </si>
  <si>
    <t>Aktivnost: IZVJEŠĆE O RADU ZA MANDATNO RAZDOBLJE 2009.-2013.</t>
  </si>
  <si>
    <t>1169</t>
  </si>
  <si>
    <t>1170</t>
  </si>
  <si>
    <t>A130005</t>
  </si>
  <si>
    <t>0840</t>
  </si>
  <si>
    <t>Aktivnost: SREDSTVA ZA POLITIČKE STRANKE</t>
  </si>
  <si>
    <t>1171</t>
  </si>
  <si>
    <t>A130006</t>
  </si>
  <si>
    <t>Aktivnost: PROGRAM RADA SAVJETA MLADIH</t>
  </si>
  <si>
    <t>1172</t>
  </si>
  <si>
    <t>A130007</t>
  </si>
  <si>
    <t>Aktivnost: NAKNADE ZA RAD KAZALIŠNIH I UPRAVNIH VIJEĆA USTANOVA</t>
  </si>
  <si>
    <t>A130009</t>
  </si>
  <si>
    <t>Aktivnost: NAGRADE GRADA RIJEKE</t>
  </si>
  <si>
    <t>11 61</t>
  </si>
  <si>
    <t>T130008</t>
  </si>
  <si>
    <t>Tekući projekt: LOKALNI IZBORI 2013.</t>
  </si>
  <si>
    <t>1183</t>
  </si>
  <si>
    <t>T130011</t>
  </si>
  <si>
    <t>Tekući projekt: IZBORI ZA EUROPSKI PARLAMENT</t>
  </si>
  <si>
    <t>1261</t>
  </si>
  <si>
    <t>T130012</t>
  </si>
  <si>
    <t>Tekući projekt: DRŽAVNI REFERENDUM</t>
  </si>
  <si>
    <t>1263</t>
  </si>
  <si>
    <t>1310</t>
  </si>
  <si>
    <t>Program: REDOVNA AKTIVNOST I PROGRAMI VIJEĆA NACIONALNIH MANJINA ZA GRAD RIJEKU</t>
  </si>
  <si>
    <t>A131010</t>
  </si>
  <si>
    <t>Aktivnost: NAGRADE ZA RAD ČLANOVIMA VIJEĆA NACIONALNIH MANJINA ZA GRAD RIJEKU</t>
  </si>
  <si>
    <t>1184</t>
  </si>
  <si>
    <t>A131012</t>
  </si>
  <si>
    <t>Aktivnost: SREDSTVA ZA REDOVNU AKTIVNOST VIJEĆA NACIONALNIH MANJINA ZA GRAD RIJEKU</t>
  </si>
  <si>
    <t>1185</t>
  </si>
  <si>
    <t>1186</t>
  </si>
  <si>
    <t>1188</t>
  </si>
  <si>
    <t>1189</t>
  </si>
  <si>
    <t>1190</t>
  </si>
  <si>
    <t>1191</t>
  </si>
  <si>
    <t>1192</t>
  </si>
  <si>
    <t>1193</t>
  </si>
  <si>
    <t>1194</t>
  </si>
  <si>
    <t>A131013</t>
  </si>
  <si>
    <t>Aktivnost: SREDSTVA ZA PROGRAMSKU AKTIVNOST VIJEĆA NACIONALNIH MANJINA ZA GRAD RIJEKU</t>
  </si>
  <si>
    <t>1195</t>
  </si>
  <si>
    <t>1196</t>
  </si>
  <si>
    <t>1198</t>
  </si>
  <si>
    <t>1199</t>
  </si>
  <si>
    <t>1200</t>
  </si>
  <si>
    <t>1201</t>
  </si>
  <si>
    <t>1320</t>
  </si>
  <si>
    <t>Program: AKTIVNOSTI ODJELA</t>
  </si>
  <si>
    <t>A132001</t>
  </si>
  <si>
    <t>Aktivnost: INFORMIRANJE GRAĐANA PUTEM MEDIJA O PROGRAMIMA I PROJEKTIMA GRADA</t>
  </si>
  <si>
    <t>1202</t>
  </si>
  <si>
    <t>A132003</t>
  </si>
  <si>
    <t>Aktivnost: MEĐUNARODNA SURADNJA</t>
  </si>
  <si>
    <t>1203</t>
  </si>
  <si>
    <t>1204</t>
  </si>
  <si>
    <t>A132004</t>
  </si>
  <si>
    <t>Aktivnost: SURADNJA S UDRUGOM GRADOVA</t>
  </si>
  <si>
    <t>1205</t>
  </si>
  <si>
    <t>A132005</t>
  </si>
  <si>
    <t>Aktivnost: PROTOKOL</t>
  </si>
  <si>
    <t>1206</t>
  </si>
  <si>
    <t>1208</t>
  </si>
  <si>
    <t>1209</t>
  </si>
  <si>
    <t>1210</t>
  </si>
  <si>
    <t>1211</t>
  </si>
  <si>
    <t>1212</t>
  </si>
  <si>
    <t>A132006</t>
  </si>
  <si>
    <t>Aktivnost: KORIŠTENJE INTELEKTUALNIH USLUGA DRUGIH</t>
  </si>
  <si>
    <t>1213</t>
  </si>
  <si>
    <t>1214</t>
  </si>
  <si>
    <t>A132007</t>
  </si>
  <si>
    <t>Aktivnost: PRORAČUNSKA ZALIHA</t>
  </si>
  <si>
    <t>1259</t>
  </si>
  <si>
    <t>1215</t>
  </si>
  <si>
    <t>3851</t>
  </si>
  <si>
    <t>A132008</t>
  </si>
  <si>
    <t>1216</t>
  </si>
  <si>
    <t>A132009</t>
  </si>
  <si>
    <t>1218</t>
  </si>
  <si>
    <t>1321</t>
  </si>
  <si>
    <t>Program: MANIFESTACIJE I POKROVITELJSTVA</t>
  </si>
  <si>
    <t>A132101</t>
  </si>
  <si>
    <t>Aktivnost: GRADSKE MANIFESTACIJE U FUNKCIJI RAZVOJA URBANOG TURIZMA</t>
  </si>
  <si>
    <t>1219</t>
  </si>
  <si>
    <t>1220</t>
  </si>
  <si>
    <t>1221</t>
  </si>
  <si>
    <t>1222</t>
  </si>
  <si>
    <t>1223</t>
  </si>
  <si>
    <t>1224</t>
  </si>
  <si>
    <t>1225</t>
  </si>
  <si>
    <t>1226</t>
  </si>
  <si>
    <t>1228</t>
  </si>
  <si>
    <t>A132102</t>
  </si>
  <si>
    <t>Aktivnost: OBILJEŽAVANJE BLAGDANA, SPOMENDANA I OBLJETNICA GRADA RIJEKE</t>
  </si>
  <si>
    <t>1229</t>
  </si>
  <si>
    <t>1230</t>
  </si>
  <si>
    <t>1231</t>
  </si>
  <si>
    <t>1233</t>
  </si>
  <si>
    <t>1234</t>
  </si>
  <si>
    <t>1235</t>
  </si>
  <si>
    <t>1236</t>
  </si>
  <si>
    <t>A132103</t>
  </si>
  <si>
    <t>Aktivnost: POKROVITELJSTVA SPORTSKIH, KULTURNIH I OSTALIH MANIFESTACIJA OD ZNAČAJA ZA GRAD RIJEKU</t>
  </si>
  <si>
    <t>1239</t>
  </si>
  <si>
    <t>1242</t>
  </si>
  <si>
    <t>1245</t>
  </si>
  <si>
    <t>1246</t>
  </si>
  <si>
    <t>A132106</t>
  </si>
  <si>
    <t>Aktivnost: PROGRAMI OBILJEŽAVANJA ULASKA HRVATSKE U EU</t>
  </si>
  <si>
    <t>1247</t>
  </si>
  <si>
    <t>11 52 61</t>
  </si>
  <si>
    <t>1248</t>
  </si>
  <si>
    <t>1249</t>
  </si>
  <si>
    <t>1322</t>
  </si>
  <si>
    <t>Program: DONATORSKE AKTIVNOSTI</t>
  </si>
  <si>
    <t>A132201</t>
  </si>
  <si>
    <t>Aktivnost: DONACIJE VJERSKIM ZAJEDNICAMA</t>
  </si>
  <si>
    <t>1250</t>
  </si>
  <si>
    <t>1251</t>
  </si>
  <si>
    <t>A132202</t>
  </si>
  <si>
    <t>Aktivnost: SURADNJA S NEVLADINIM UDRUGAMA</t>
  </si>
  <si>
    <t>1252</t>
  </si>
  <si>
    <t>A132203</t>
  </si>
  <si>
    <t>Aktivnost: GRADSKA GLAZBA TRSAT</t>
  </si>
  <si>
    <t>A132204</t>
  </si>
  <si>
    <t>Aktivnost: PRVE RIJEČKE MAŽORETKINJE</t>
  </si>
  <si>
    <t>1256</t>
  </si>
  <si>
    <t>1257</t>
  </si>
  <si>
    <t>T132207</t>
  </si>
  <si>
    <t>1258</t>
  </si>
  <si>
    <t>T132211</t>
  </si>
  <si>
    <t>Tekući projekt: REGIONALNI INFO CENTAR ZA MLADE</t>
  </si>
  <si>
    <t>1262</t>
  </si>
  <si>
    <t>T132213</t>
  </si>
  <si>
    <t>Tekući projekt: DAJMO SNAGU FORCI</t>
  </si>
  <si>
    <t>52 61</t>
  </si>
  <si>
    <t>1260</t>
  </si>
  <si>
    <t>1333</t>
  </si>
  <si>
    <t>A133301</t>
  </si>
  <si>
    <t>1278</t>
  </si>
  <si>
    <t>1281</t>
  </si>
  <si>
    <t>1282</t>
  </si>
  <si>
    <t>1283</t>
  </si>
  <si>
    <t>A133302</t>
  </si>
  <si>
    <t>Aktivnost: TROŠKOVI OPERATIVNOG LEASINGA ZA LICENCE I RAČUNALNU OPREMU</t>
  </si>
  <si>
    <t>1284</t>
  </si>
  <si>
    <t>1334</t>
  </si>
  <si>
    <t>Program: INTELIGENTNI GRAD</t>
  </si>
  <si>
    <t>A133401</t>
  </si>
  <si>
    <t>Aktivnost: BEŽIČNA INTERNET ZONA</t>
  </si>
  <si>
    <t>1285</t>
  </si>
  <si>
    <t>1307</t>
  </si>
  <si>
    <t>A133402</t>
  </si>
  <si>
    <t>Aktivnost: OSNOVNO INFORMATIČKO OBRAZOVANJE GRAĐANA TREĆE ŽIVOTNE DOBI, S POSEBNIM POTREBAMA I BRANITELJA</t>
  </si>
  <si>
    <t>1286</t>
  </si>
  <si>
    <t>A133409</t>
  </si>
  <si>
    <t>Aktivnost: MULTIMEDIJALNI PORTAL "MOJA RIJEKA"</t>
  </si>
  <si>
    <t>1306</t>
  </si>
  <si>
    <t>T133410</t>
  </si>
  <si>
    <t>Tekući projekt: GRADSKA KARTICA</t>
  </si>
  <si>
    <t>1293</t>
  </si>
  <si>
    <t>T133412</t>
  </si>
  <si>
    <t>Tekući projekt: SEED - UKLJUČIMO EUROPLJANE U DIGITALNO DOBA</t>
  </si>
  <si>
    <t>1294</t>
  </si>
  <si>
    <t>1295</t>
  </si>
  <si>
    <t>1296</t>
  </si>
  <si>
    <t>1297</t>
  </si>
  <si>
    <t>1308</t>
  </si>
  <si>
    <t>1298</t>
  </si>
  <si>
    <t>1299</t>
  </si>
  <si>
    <t>K133403</t>
  </si>
  <si>
    <t>Kapitalni projekt: INFORMATIČKA INFRASTRUKTURA</t>
  </si>
  <si>
    <t>1301</t>
  </si>
  <si>
    <t>1302</t>
  </si>
  <si>
    <t>43 71</t>
  </si>
  <si>
    <t>1303</t>
  </si>
  <si>
    <t>1304</t>
  </si>
  <si>
    <t>K133411</t>
  </si>
  <si>
    <t>Kapitalni projekt: ŠIROKOPOJASNA GRADSKA MREŽA</t>
  </si>
  <si>
    <t>1305</t>
  </si>
  <si>
    <t>1344</t>
  </si>
  <si>
    <t>Program: UPRAVNI POSLOVI IZ PODRUČJA PROSTORNOG UREĐENJA I GRAĐENJE NA PODRUČJU GRADA</t>
  </si>
  <si>
    <t>A134401</t>
  </si>
  <si>
    <t>Aktivnost: AKTIVNOSTI VEZANE UZ PROVEDBU DOKUMENATA PROSTORNOG UREĐENJA I GRAĐENJE NA PODRUČJU GRADA</t>
  </si>
  <si>
    <t>1316</t>
  </si>
  <si>
    <t>1355</t>
  </si>
  <si>
    <t>Program: ODRŽAVANJE OBJEKATA JAVNE, POSLOVNE I STAMBENE NAMJENE</t>
  </si>
  <si>
    <t>A135501</t>
  </si>
  <si>
    <t>Aktivnost: ODRŽAVANJE OBJEKATA STAMBENE NAMJENE</t>
  </si>
  <si>
    <t>1327</t>
  </si>
  <si>
    <t>1328</t>
  </si>
  <si>
    <t>A135502</t>
  </si>
  <si>
    <t>0490</t>
  </si>
  <si>
    <t>Aktivnost: ODRŽAVANJE OBJEKATA POSLOVNE NAMJENE</t>
  </si>
  <si>
    <t>1329</t>
  </si>
  <si>
    <t>1330</t>
  </si>
  <si>
    <t>1326</t>
  </si>
  <si>
    <t>A135503</t>
  </si>
  <si>
    <t>Aktivnost: POVRAT ULOŽENIH SREDSTAVA U OBJEKTE POSLOVNE NAMJENE</t>
  </si>
  <si>
    <t>1331</t>
  </si>
  <si>
    <t>A135504</t>
  </si>
  <si>
    <t>Aktivnost: SUFINANCIRANJE ODRŽAVANJA ZAJEDNIČKIH DIJELOVA  ZGRADA U KOJIMA JE GRAD SUVLASNIK</t>
  </si>
  <si>
    <t>1332</t>
  </si>
  <si>
    <t>A135505</t>
  </si>
  <si>
    <t>Aktivnost: ODRŽAVANJE OBJEKATA JAVNE NAMJENE</t>
  </si>
  <si>
    <t>11 52 72</t>
  </si>
  <si>
    <t>1385</t>
  </si>
  <si>
    <t>A135506</t>
  </si>
  <si>
    <t>Aktivnost: ODRŽAVANJE OBJEKATA OSNOVNIH ŠKOLA - DECENTRALIZIRANE FUNKCIJE</t>
  </si>
  <si>
    <t>1335</t>
  </si>
  <si>
    <t>1356</t>
  </si>
  <si>
    <t>Program: UPRAVLJANJE OBJEKTIMA JAVNE, POSLOVNE I STAMBENE NAMJENE</t>
  </si>
  <si>
    <t>A135601</t>
  </si>
  <si>
    <t>Aktivnost: PRIČUVA ZA OBJEKTE STAMBENE NAMJENE</t>
  </si>
  <si>
    <t>1336</t>
  </si>
  <si>
    <t>A135602</t>
  </si>
  <si>
    <t>Aktivnost: UPRAVLJANJE OBJEKTIMA STAMBENE NAMJENE</t>
  </si>
  <si>
    <t>1337</t>
  </si>
  <si>
    <t>1338</t>
  </si>
  <si>
    <t>1339</t>
  </si>
  <si>
    <t>1340</t>
  </si>
  <si>
    <t>1341</t>
  </si>
  <si>
    <t>1342</t>
  </si>
  <si>
    <t>1343</t>
  </si>
  <si>
    <t>A135603</t>
  </si>
  <si>
    <t>Aktivnost: PRIČUVA ZA OBJEKTE POSLOVNE NAMJENE</t>
  </si>
  <si>
    <t>A135604</t>
  </si>
  <si>
    <t>Aktivnost: UPRAVLJANJE OBJEKTIMA POSLOVNE NAMJENE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</si>
  <si>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</si>
  <si>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</si>
  <si>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</si>
  <si>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</si>
  <si>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</si>
  <si>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</si>
  <si>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</si>
  <si>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</si>
  <si>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</si>
  <si>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</si>
  <si>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A135605</t>
  </si>
  <si>
    <t>Aktivnost: PRIČUVA ZA OBJEKTE JAVNE NAMJENE</t>
  </si>
  <si>
    <t>1357</t>
  </si>
  <si>
    <t>Program: ENERGETSKO CERTIFICIRANJE OBJEKATA JAVNE, POSLOVNE I STAMBENE NAMJENE</t>
  </si>
  <si>
    <t>A135701</t>
  </si>
  <si>
    <t>Aktivnost: CERTIFICIRANJE OBJEKATA JAVNE, POSLOVNE I STAMBENE NAMJENE</t>
  </si>
  <si>
    <t>1358</t>
  </si>
  <si>
    <t>Program: OZAKONJENJE NEZAKONITO IZGRAĐENIH ZGRADA JAVNE, POSLOVNE I STAMBENE NAMJENE</t>
  </si>
  <si>
    <t>A135801</t>
  </si>
  <si>
    <t>Aktivnost: OZAKONJENJE NEZAKONITO IZGRAĐENIH ZGRADA JAVNE, POSLOVNE I STAMBENE NAMJENE</t>
  </si>
  <si>
    <t>1359</t>
  </si>
  <si>
    <t>Program: UTVRĐIVANJE PRAVNOG STATUSA OBJEKATA JAVNE, POSLOVNE I STAMBENE NAMJENE</t>
  </si>
  <si>
    <t>A135901</t>
  </si>
  <si>
    <t>Aktivnost: UTVRĐIVANJE VLASNIŠTVA OBJEKATA JAVNE, POSLOVNE I STAMBENE NAMJENE</t>
  </si>
  <si>
    <t>1361</t>
  </si>
  <si>
    <t>1362</t>
  </si>
  <si>
    <t>A135902</t>
  </si>
  <si>
    <t>Aktivnost: NAMIRENJE TROŠKOVA VEZANIH UZ OTUĐIVANJE OBJEKATA POSLOVNE I STAMBENE NAMJENE</t>
  </si>
  <si>
    <t>1363</t>
  </si>
  <si>
    <t>1364</t>
  </si>
  <si>
    <t>1360</t>
  </si>
  <si>
    <t>A136001</t>
  </si>
  <si>
    <t>Aktivnost: OTPLATA ZAJMA ZA STAMBENU ZGRADU RUJEVICA I</t>
  </si>
  <si>
    <t>1365</t>
  </si>
  <si>
    <t>3428</t>
  </si>
  <si>
    <t>1366</t>
  </si>
  <si>
    <t>Program: SUFINANCIRANJE PROGRAMA IZ PODRUČJA STANOVANJA</t>
  </si>
  <si>
    <t>A136101</t>
  </si>
  <si>
    <t>Aktivnost: SUFINANCIRANJE REDOVNE DJELATNOSTI AGENCIJE ZA DRUŠTVENO POTICANU STANOGRADNJU GRADA RIJEKE</t>
  </si>
  <si>
    <t>1367</t>
  </si>
  <si>
    <t>A136102</t>
  </si>
  <si>
    <t>0432</t>
  </si>
  <si>
    <t>Aktivnost: POBOLJŠANJE UČINKOVITOSTI TOPLINSKIH SUSTAVA</t>
  </si>
  <si>
    <t>1368</t>
  </si>
  <si>
    <t>T136103</t>
  </si>
  <si>
    <t>Tekući projekt: TERMOGRAFSKI SNIMAK KROVOVA</t>
  </si>
  <si>
    <t>1386</t>
  </si>
  <si>
    <t>Program: KAPITALNA ULAGANJA U OBJEKTE JAVNE I POSLOVNE NAMJENE</t>
  </si>
  <si>
    <t>K136201</t>
  </si>
  <si>
    <t>Kapitalni projekt: UREĐENJE OBJEKATA POSLOVNE NAMJENE</t>
  </si>
  <si>
    <t>1369</t>
  </si>
  <si>
    <t>K136202</t>
  </si>
  <si>
    <t>Kapitalni projekt: UREĐENJE OBJEKATA TRŽNE DJELATNOSTI</t>
  </si>
  <si>
    <t>1370</t>
  </si>
  <si>
    <t>K136203</t>
  </si>
  <si>
    <t>Kapitalni projekt: UGRADNJA INSTALACIJA GRIJANJA U STRELIČARSKOJ DVORANI U SPORTSKO-REKREACIJSKOM CENTRU SUŠAK</t>
  </si>
  <si>
    <t>1399</t>
  </si>
  <si>
    <t>K136204</t>
  </si>
  <si>
    <t>Kapitalni projekt: SANACIJA SPORTSKE DVORANE OŠ "BRAJDA"</t>
  </si>
  <si>
    <t>1373</t>
  </si>
  <si>
    <t>K136205</t>
  </si>
  <si>
    <t>Kapitalni projekt: DOGRADNJA I REKONSTRUKCIJA OŠ "VEŽICA"</t>
  </si>
  <si>
    <t>1374</t>
  </si>
  <si>
    <t>K136206</t>
  </si>
  <si>
    <t>Kapitalni projekt: SANACIJA SPORTSKE DVORANE OŠ "VEŽICA"</t>
  </si>
  <si>
    <t>1375</t>
  </si>
  <si>
    <t>1376</t>
  </si>
  <si>
    <t>K136207</t>
  </si>
  <si>
    <t>Kapitalni projekt: REKONSTRUKCIJA OŠ "TRSAT"</t>
  </si>
  <si>
    <t>1377</t>
  </si>
  <si>
    <t>1378</t>
  </si>
  <si>
    <t>K136208</t>
  </si>
  <si>
    <t>Kapitalni projekt: ADAPTACIJA SPORTSKE DVORANE OŠ "SRDOČI"</t>
  </si>
  <si>
    <t>1379</t>
  </si>
  <si>
    <t>K136209</t>
  </si>
  <si>
    <t>Kapitalni projekt: UREĐENJE FASADA U OBJEKTIMA OSNOVNIH ŠKOLA</t>
  </si>
  <si>
    <t>1380</t>
  </si>
  <si>
    <t>K136210</t>
  </si>
  <si>
    <t>Kapitalni projekt: REKONSTRUKCIJA KOTLOVNICE U PPO KVARNER</t>
  </si>
  <si>
    <t>1381</t>
  </si>
  <si>
    <t>1382</t>
  </si>
  <si>
    <t>K136211</t>
  </si>
  <si>
    <t>Kapitalni projekt: UREĐENJE NOVOG PROSTORA ZA ART KINO CROATIA</t>
  </si>
  <si>
    <t>1383</t>
  </si>
  <si>
    <t>K136216</t>
  </si>
  <si>
    <t>Kapitalni projekt: UREĐENJE OBJEKATA STAMBENE NAMJENE</t>
  </si>
  <si>
    <t>1398</t>
  </si>
  <si>
    <t>K136217</t>
  </si>
  <si>
    <t>Kapitalni projekt: TERMOVENTILACIJA I INSTALACIJA PLINA KUHINJE OŠ "SRDOČI"</t>
  </si>
  <si>
    <t>1400</t>
  </si>
  <si>
    <t>K136218</t>
  </si>
  <si>
    <t>Kapitalni projekt: SANACIJA SPORTSKE DVORANE I DVORIŠTA OŠ "DOLAC"</t>
  </si>
  <si>
    <t>1401</t>
  </si>
  <si>
    <t>T136301</t>
  </si>
  <si>
    <t>Tekući projekt: iURBAN - POTICANJE ENERGETSKE UČINKOVITOSTI U GRADOVIMA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</si>
  <si>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</si>
  <si>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</si>
  <si>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</si>
  <si>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</si>
  <si>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</si>
  <si>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</si>
  <si>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</si>
  <si>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</si>
  <si>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</si>
  <si>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</si>
  <si>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</si>
  <si>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Tekući plan za 2013.</t>
  </si>
  <si>
    <t>Izvršenje za 2013.</t>
  </si>
  <si>
    <t>Izvorni plan za 2013.</t>
  </si>
  <si>
    <t>Indeks            (6/5*100)</t>
  </si>
  <si>
    <t>Indeks                  (6/5*100)</t>
  </si>
  <si>
    <t>Izvršenje za 2012.</t>
  </si>
  <si>
    <t>Tekuća pom.od međ.organ.- kultura</t>
  </si>
  <si>
    <t>Tekuća pom.od međ.organ.- egov4u</t>
  </si>
  <si>
    <t>Tekuća pom.od međ.organ.- seed</t>
  </si>
  <si>
    <t>Tekuća pom.od međ.organ.- art kino</t>
  </si>
  <si>
    <t>Pomoći od međunarodnih organizacija te institucija i tijela EU</t>
  </si>
  <si>
    <t>Tekuće pomoći od institucija i tijela EU</t>
  </si>
  <si>
    <t>Kap. pomoć iz drž. proračuna - osobe s invaliditetom</t>
  </si>
  <si>
    <t>Naknade za koncesije za taksiste</t>
  </si>
  <si>
    <t>Prihodi od refundacija šteta - poduzetništvo</t>
  </si>
  <si>
    <t>Prihodi od refundacija šteta - zdravstvo</t>
  </si>
  <si>
    <t>Tek. don. od neprofitnih org. - kultura</t>
  </si>
  <si>
    <t>Kapitalne donacije od trgovačkih društava - policentro</t>
  </si>
  <si>
    <t>Ostali prihodi po posebnim ugovorima-Pliva</t>
  </si>
  <si>
    <t>Ostali prihodi odjela za sport i teh. kulturu</t>
  </si>
  <si>
    <t>Ostala nespomenuta prava - pravo korištenja</t>
  </si>
  <si>
    <t>Prihodi od prodaje višegodišnjih nasada i osnovnog stada</t>
  </si>
  <si>
    <t>7252</t>
  </si>
  <si>
    <t>Osnovno stado</t>
  </si>
  <si>
    <t>72521</t>
  </si>
  <si>
    <t>Prihodi od prodaje stoke</t>
  </si>
  <si>
    <t>-</t>
  </si>
  <si>
    <t>Brojčana
oznaka</t>
  </si>
  <si>
    <t>Naziv</t>
  </si>
  <si>
    <t>Indeks                 (6/3*100)</t>
  </si>
  <si>
    <t>1. PRIHODI</t>
  </si>
  <si>
    <t>2. RASHODI</t>
  </si>
  <si>
    <t>Brojčana oznaka</t>
  </si>
  <si>
    <t>B.  RAČUN FINANCIRANJA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</si>
  <si>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</si>
  <si>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</si>
  <si>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</si>
  <si>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</si>
  <si>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Indeks                (6/5*100)</t>
  </si>
  <si>
    <t>Indeks                  (6/3*100)</t>
  </si>
  <si>
    <t>B. RAČUN FINANCIRANJA</t>
  </si>
  <si>
    <t>GODIŠNJI IZVJEŠTAJ O IZVRŠENJU PRORAČUNA</t>
  </si>
  <si>
    <t>GRADA RIJEKE ZA 2013. GODINU</t>
  </si>
  <si>
    <t>I. OPĆI DIO</t>
  </si>
  <si>
    <t xml:space="preserve">     Na temelju odredbe članka 110. Zakona o proračunu ("Narodne novine" broj 87/08 i 136/12) i članka 46. Statuta </t>
  </si>
  <si>
    <t xml:space="preserve">Grada Rijeke ("Službene novine Primorsko-goranske županije" broj 24/09, 11/10 i 5/13), Gradsko vijeće Grada Rijeke,  </t>
  </si>
  <si>
    <t>Indeks (5/2*100)</t>
  </si>
  <si>
    <t>Indeks (5/4*100)</t>
  </si>
  <si>
    <t xml:space="preserve">VIŠAK/MANJAK + NETO FINANCIRANJE </t>
  </si>
  <si>
    <t>Članak 1.</t>
  </si>
  <si>
    <t>C. RASPOLOŽIVA SREDSTVA IZ PRETHODNIH GODINA</t>
  </si>
  <si>
    <t>MANJAK PRIHODA IZ PRETHODNIH GODINA - PRENESENI</t>
  </si>
  <si>
    <t>VIŠAK/MANJAK + NETO FINANCIRANJE + RASPOLOŽIVA SREDSTVA IZ PRETHODNIH GODINA</t>
  </si>
  <si>
    <t>Članak 2.</t>
  </si>
  <si>
    <t xml:space="preserve">     Prihodi i rashodi, te primici i izdaci po ekonomskoj klasifikaciji utvrđeni u Računu prihoda i rashoda i Računu </t>
  </si>
  <si>
    <t>financiranja za 2013. godinu ostvareni su, kako slijedi:</t>
  </si>
  <si>
    <t>ANALITIČKI PRIKAZ RAČUNA FINANCIRANJA</t>
  </si>
  <si>
    <t>Povrat sredstava iz jamstvenog fonda</t>
  </si>
  <si>
    <t>Povrat neutrošenih namjenskih sredstava - KD Čistoća</t>
  </si>
  <si>
    <t>Povrat deponiranih sredstava za izvlaštenje zemljišta</t>
  </si>
  <si>
    <t>Povrat poduzetničkih kredita - Erste&amp;Steiermarkiche Bank</t>
  </si>
  <si>
    <t>Povrat poduzetničkih kredita - BKS banka</t>
  </si>
  <si>
    <t>Povrat poduzetničkih kredita - Zagrebačka banka</t>
  </si>
  <si>
    <t>Zajam za sufinanciranje izgradnje ŽCGO Marišćina</t>
  </si>
  <si>
    <t>Deponirana sredstva za izvlaštenje zemljišta</t>
  </si>
  <si>
    <t>Ulaganje u temeljni kapital TD Ekoplus</t>
  </si>
  <si>
    <t>Otplata glavnice robnog zajma - TD Rijeka promet</t>
  </si>
  <si>
    <t>Otplata glavnice robnog zajma - APOS</t>
  </si>
  <si>
    <t>Otplata glavnice gradskih obveznica</t>
  </si>
  <si>
    <t>Izvršenje za
 2013.</t>
  </si>
  <si>
    <t>Robni zajam od TD Rijeka promet</t>
  </si>
  <si>
    <t>Izvršenje za
 2012.</t>
  </si>
  <si>
    <t>Neutrošena namjenska sredstva - KD Čistoća</t>
  </si>
  <si>
    <t>Otplata glavnice robnog zajma - TD Rijeka sport</t>
  </si>
  <si>
    <t>Ulaganje u temeljni kapital HNK Rijeka</t>
  </si>
  <si>
    <t>Indeks (4/3*100)</t>
  </si>
  <si>
    <t>3. IZVRŠENJE PO PROGRAMSKOJ KLASIFIKACIJI</t>
  </si>
  <si>
    <t>001</t>
  </si>
  <si>
    <t>00101</t>
  </si>
  <si>
    <t>RAZDJEL: ODJEL GRADSKE UPRAVE ZA RAZVOJ, URBANIZAM, EKOLOGIJU I GOSPODARENJE ZEMLJIŠTEM</t>
  </si>
  <si>
    <t>Glava: Direkcija za razvoj, urbanizam i ekologiju</t>
  </si>
  <si>
    <t>00102</t>
  </si>
  <si>
    <t>Glava: Direkcija za gospodarenje zemljištem</t>
  </si>
  <si>
    <t>002</t>
  </si>
  <si>
    <t>00201</t>
  </si>
  <si>
    <t>Glava: Direkcija plana, razvoja i gradnje</t>
  </si>
  <si>
    <t>00204</t>
  </si>
  <si>
    <t>Glava: Direkcija zajedničke komunalne djelatnosti</t>
  </si>
  <si>
    <t>00205</t>
  </si>
  <si>
    <t>Glava: Direkcija za komunalno redarstvo</t>
  </si>
  <si>
    <t>003</t>
  </si>
  <si>
    <t>RAZDJEL: ODJEL GRADSKE UPRAVE ZA PODUZETNIŠTVO</t>
  </si>
  <si>
    <t>00301</t>
  </si>
  <si>
    <t>Glava: Odjel gradske uprave za poduzetništvo</t>
  </si>
  <si>
    <t>004</t>
  </si>
  <si>
    <t>RAZDJEL: ODJEL GRADSKE UPRAVE ZA ODGOJ I ŠKOLSTVO</t>
  </si>
  <si>
    <t>00401</t>
  </si>
  <si>
    <t>Glava: Odjel gradske uprave za odgoj i školstvo</t>
  </si>
  <si>
    <t>00402</t>
  </si>
  <si>
    <t>Glava: Dječji vrtić "Rijeka"</t>
  </si>
  <si>
    <t>00403</t>
  </si>
  <si>
    <t>Glava: "Dom mladih"</t>
  </si>
  <si>
    <t>00404</t>
  </si>
  <si>
    <t>Glava: Osnovno školstvo</t>
  </si>
  <si>
    <t>005</t>
  </si>
  <si>
    <t>00501</t>
  </si>
  <si>
    <t>Glava: Odjel gradske uprave za zdravstvo i socijalnu skrb</t>
  </si>
  <si>
    <t>00502</t>
  </si>
  <si>
    <t>Glava: Dječji dom "Tić" Rijeka</t>
  </si>
  <si>
    <t>RAZDJEL: ODJEL GRADSKE UPRAVE ZA ZDRAVSTVO I SOCIJALNU SKRB</t>
  </si>
  <si>
    <t>006</t>
  </si>
  <si>
    <t>00601</t>
  </si>
  <si>
    <t>Glava: Odjel gradske uprave za kulturu</t>
  </si>
  <si>
    <t>RAZDJEL: ODJEL GRADSKE UPRAVE ZA KULTURU</t>
  </si>
  <si>
    <t>00602</t>
  </si>
  <si>
    <t>Glava: Gradska knjižnica Rijeka</t>
  </si>
  <si>
    <t>00603</t>
  </si>
  <si>
    <t>Glava: Muzej grada Rijeke</t>
  </si>
  <si>
    <t>00604</t>
  </si>
  <si>
    <t>Glava: Muzej moderne i suvremene umjetnosti u Rijeci</t>
  </si>
  <si>
    <t>00605</t>
  </si>
  <si>
    <t>Glava: HNK Ivana pl. Zajca</t>
  </si>
  <si>
    <t>00606</t>
  </si>
  <si>
    <t>Glava: Gradsko kazalište lutaka</t>
  </si>
  <si>
    <t>00607</t>
  </si>
  <si>
    <t>Glava: Art-kino javna ustanova u kulturi</t>
  </si>
  <si>
    <t>007</t>
  </si>
  <si>
    <t>00701</t>
  </si>
  <si>
    <t>RAZDJEL: ODJEL GRADSKE UPRAVE ZA SPORT I TEHNIČKU KULTURU</t>
  </si>
  <si>
    <t>Glava: Odjela gradske uprave za sport i tehničku kulturu</t>
  </si>
  <si>
    <t>RAZDJEL: ODJEL GRADSKE UPRAVE ZA FINANCIJE</t>
  </si>
  <si>
    <t>008</t>
  </si>
  <si>
    <t>00801</t>
  </si>
  <si>
    <t>Glava: Odjel gradske uprave za financije</t>
  </si>
  <si>
    <t>009</t>
  </si>
  <si>
    <t>00901</t>
  </si>
  <si>
    <t>RAZDJEL: ODJEL ZA GRADSKU SAMOUPRAVU I UPRAVU</t>
  </si>
  <si>
    <t>Glava: Odjel za gradsku samoupravu i upravu</t>
  </si>
  <si>
    <t>00902</t>
  </si>
  <si>
    <t>Glava: Javna vatrogasna postrojba Grada Rijeke</t>
  </si>
  <si>
    <t>00903</t>
  </si>
  <si>
    <t>Glava: Mjesni odbori</t>
  </si>
  <si>
    <t>010</t>
  </si>
  <si>
    <t>01001</t>
  </si>
  <si>
    <t>Glava: Predstavničko tijelo</t>
  </si>
  <si>
    <t>01002</t>
  </si>
  <si>
    <t>01003</t>
  </si>
  <si>
    <t>Glava: Ured Grada</t>
  </si>
  <si>
    <t>011</t>
  </si>
  <si>
    <t>01101</t>
  </si>
  <si>
    <t>RAZDJEL: ZAVOD ZA INFORMATIČKU DJELATNOST</t>
  </si>
  <si>
    <t>RAZDJEL: URED GRADA</t>
  </si>
  <si>
    <t>013</t>
  </si>
  <si>
    <t>RAZDJEL: ODJEL GRADSKE UPRAVE ZA PROVEDBU DOKUMENATA PROSTORNOG UREĐENJA I GRAĐENJE</t>
  </si>
  <si>
    <t>01301</t>
  </si>
  <si>
    <t>Glava: Odjel gradske uprave za provedbu dokumenata prostornog uređenja i građenje</t>
  </si>
  <si>
    <t>017</t>
  </si>
  <si>
    <t>01701</t>
  </si>
  <si>
    <t>RAZDJEL: ODJEL GRADSKE UPRAVE ZA GOSPODARENJE IMOVINOM</t>
  </si>
  <si>
    <t>Glava: Odjel gradske uprave za gospodarenje imovinom</t>
  </si>
  <si>
    <t>Indeks                (5/4*100)</t>
  </si>
  <si>
    <t>UKUPNO:</t>
  </si>
  <si>
    <t>RAZDJEL: ODJEL GRADSKE UPRAVE ZA KOMUNALNI SUSTAV</t>
  </si>
  <si>
    <t>Glava: Odjel gradske uprave za sport i tehničku kulturu</t>
  </si>
  <si>
    <t>Glava: Zavod za informatičku djelatnost</t>
  </si>
  <si>
    <t>1. IZVRŠENJE PO ORGANIZACIJSKOJ KLASIFIKACIJI</t>
  </si>
  <si>
    <t>RAZDJEL: ODJEL GRADSKE UPRAVE ZA GOSPODARENJE IMOVINE</t>
  </si>
  <si>
    <t>II. POSEBNI DIO</t>
  </si>
  <si>
    <t>Članak 3.</t>
  </si>
  <si>
    <t>ekonomskoj i programskoj klasifikaciji, izvršeni su kako slijedi:</t>
  </si>
  <si>
    <t xml:space="preserve">   Rashodi i izdaci utvrđeni u Posebnom dijelu Proračuna Grada Rijeke za 2013. godinu, iskazani po organizacijskoj,</t>
  </si>
  <si>
    <t>Povrat poduzetničkih kredita - Privredna banka Zagreb</t>
  </si>
  <si>
    <t>Otplata glavnice - kredit Dječjeg vrtića Rijeka</t>
  </si>
  <si>
    <t>Otplata glavnice - kredit MMISU</t>
  </si>
  <si>
    <t>Otplata glavnice - kredit Erste&amp;Steiermarkiche Bank</t>
  </si>
  <si>
    <t>2. IZVRŠENJE PO EKONOMSKOJ KLASIFIKACIJI</t>
  </si>
  <si>
    <t>Aktivnost: STIPENDIJE ZA DAROVITE UČENIKE I STUDENTE TE DEFICITARNA ZANIMANJA ZA STUDENTE</t>
  </si>
  <si>
    <t>Program: NAGRADE I POTPORE SPORTSKIM UDRUGAMA</t>
  </si>
  <si>
    <t>Kapitalni projekt: GEOTEHNIČKI, INŽENJERSKOGEOLOŠKI, GEOFIZIČKI ISTRAŽNI RADOVI NA LOKACIJI NOGOMETNOG STADIONA KANTRIDA</t>
  </si>
  <si>
    <t>Proračun Grada Rijeke za 2013. godinu ostvaren je, kako slijedi:</t>
  </si>
  <si>
    <t>Glava: Vijeća nacionalnih manjina za Grad Rijeku</t>
  </si>
  <si>
    <t>Porez na dohodak za financiranje OŠ</t>
  </si>
  <si>
    <t>Porez na dohodak za financiranje JVP</t>
  </si>
  <si>
    <t>Članak 4.</t>
  </si>
  <si>
    <t xml:space="preserve">   Izvještaj o zaduživanju na domaćem i stranom tržištu novca i kapitala, Izvještaj o korištenju proračunske zalihe,</t>
  </si>
  <si>
    <t>Izvještaj o danim jamstvima i izdacima po jamstvima te Obrazloženje ostvarenje prihoda i primitaka, rashoda i izdataka,</t>
  </si>
  <si>
    <t>Članak 5.</t>
  </si>
  <si>
    <t>Grada Rijeke.</t>
  </si>
  <si>
    <t>sastavni su dio Godišnjeg  izvještaja o izvršenju Proračuna Grada Rijeke za 2013. godinu.</t>
  </si>
  <si>
    <t xml:space="preserve">     Godišnji izvještaj o izvršenju Proračuna Grada Rijeke za 2013. godinu objavit će se na internetskim stranicama </t>
  </si>
  <si>
    <t xml:space="preserve">     Opći i posebni dio Godišnjeg izvještaja o izvršenju Proračuna Grada Rijeke za 2013. godinu objavit će se u </t>
  </si>
  <si>
    <t>"Službenim novinama Grada Rijeke".</t>
  </si>
  <si>
    <t>Kapitalni projekt: NABAVA OPREME U OBJEKTIMA HKD-A NA SUŠAKU, FILODRAMMATICI I REZIDENSU KAMOV</t>
  </si>
  <si>
    <t>Aktivnost: REZIDENCIJALNI PROGRAMI</t>
  </si>
  <si>
    <t>Aktivnost: KANDIDATURA ZA EUROPSKU PRIJESTOLNICU KULTURE 2020.</t>
  </si>
  <si>
    <t>Aktivnost: PROVOĐENJE SPORTSKE AKTIVNOSTI DJECE, MLADEŽI, STUDENATA I REKREATIVACA</t>
  </si>
  <si>
    <t>Tekući projekt: PROJEKT GONG-A "MISLIM GLOBALNO, DJELUJEM LOKALNO"</t>
  </si>
  <si>
    <t>Izvršenje za 
2013.</t>
  </si>
  <si>
    <t>na sjednici 15. svibnja 2014. godine, donijelo je</t>
  </si>
  <si>
    <t>URBROJ: 2170-01-16-00-14-2</t>
  </si>
  <si>
    <t>Rijeka, 15. svibnja 2014.</t>
  </si>
  <si>
    <t xml:space="preserve">                                           GRADSKO VIJEĆE GRADA RIJEKE</t>
  </si>
  <si>
    <t>KLASA: 021-05/14-01/63</t>
  </si>
  <si>
    <t xml:space="preserve">                                 Predsjednica </t>
  </si>
  <si>
    <t xml:space="preserve">                             Gradskog vijeća</t>
  </si>
  <si>
    <t xml:space="preserve">                    Dorotea Pešić-Bukovac, v.r. </t>
  </si>
</sst>
</file>

<file path=xl/styles.xml><?xml version="1.0" encoding="utf-8"?>
<styleSheet xmlns="http://schemas.openxmlformats.org/spreadsheetml/2006/main">
  <numFmts count="6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0.0000000"/>
    <numFmt numFmtId="178" formatCode="0.00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00"/>
    <numFmt numFmtId="188" formatCode="#,##0.0000"/>
    <numFmt numFmtId="189" formatCode="#,##0.00000"/>
    <numFmt numFmtId="190" formatCode="#,##0\ &quot;kn&quot;"/>
    <numFmt numFmtId="191" formatCode="0."/>
    <numFmt numFmtId="192" formatCode="00000"/>
    <numFmt numFmtId="193" formatCode="#,##0.00;[Red]#,##0.00"/>
    <numFmt numFmtId="194" formatCode="#,##0.000000"/>
    <numFmt numFmtId="195" formatCode="&quot;kn&quot;\ #,##0.00"/>
    <numFmt numFmtId="196" formatCode="0.0%"/>
    <numFmt numFmtId="197" formatCode="&quot;kn&quot;\ #,##0"/>
    <numFmt numFmtId="198" formatCode="[$CHF]\ #,##0"/>
    <numFmt numFmtId="199" formatCode="&quot;Da&quot;;&quot;Da&quot;;&quot;Ne&quot;"/>
    <numFmt numFmtId="200" formatCode="&quot;Istina&quot;;&quot;Istina&quot;;&quot;Laž&quot;"/>
    <numFmt numFmtId="201" formatCode="&quot;Uključeno&quot;;&quot;Uključeno&quot;;&quot;Isključeno&quot;"/>
    <numFmt numFmtId="202" formatCode="0;[Red]0"/>
    <numFmt numFmtId="203" formatCode="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.E+00"/>
    <numFmt numFmtId="208" formatCode="#,##0\ &quot;SIT&quot;;\-#,##0\ &quot;SIT&quot;"/>
    <numFmt numFmtId="209" formatCode="#,##0\ &quot;SIT&quot;;[Red]\-#,##0\ &quot;SIT&quot;"/>
    <numFmt numFmtId="210" formatCode="#,##0.00\ &quot;SIT&quot;;\-#,##0.00\ &quot;SIT&quot;"/>
    <numFmt numFmtId="211" formatCode="#,##0.00\ &quot;SIT&quot;;[Red]\-#,##0.00\ &quot;SIT&quot;"/>
    <numFmt numFmtId="212" formatCode="_-* #,##0\ &quot;SIT&quot;_-;\-* #,##0\ &quot;SIT&quot;_-;_-* &quot;-&quot;\ &quot;SIT&quot;_-;_-@_-"/>
    <numFmt numFmtId="213" formatCode="_-* #,##0\ _S_I_T_-;\-* #,##0\ _S_I_T_-;_-* &quot;-&quot;\ _S_I_T_-;_-@_-"/>
    <numFmt numFmtId="214" formatCode="_-* #,##0.00\ &quot;SIT&quot;_-;\-* #,##0.00\ &quot;SIT&quot;_-;_-* &quot;-&quot;??\ &quot;SIT&quot;_-;_-@_-"/>
    <numFmt numFmtId="215" formatCode="_-* #,##0.00\ _S_I_T_-;\-* #,##0.00\ _S_I_T_-;_-* &quot;-&quot;??\ _S_I_T_-;_-@_-"/>
    <numFmt numFmtId="216" formatCode="#,##0_ ;[Red]\-#,##0\ "/>
    <numFmt numFmtId="217" formatCode="_-* #,##0_-;\-* #,##0_-;_-* &quot;-&quot;??_-;_-@_-"/>
    <numFmt numFmtId="218" formatCode="_-* #,##0.0_-;\-* #,##0.0_-;_-* &quot;-&quot;??_-;_-@_-"/>
    <numFmt numFmtId="219" formatCode="_-* #,##0.000_-;\-* #,##0.000_-;_-* &quot;-&quot;??_-;_-@_-"/>
    <numFmt numFmtId="220" formatCode="#,##0.00\ _k_n"/>
  </numFmts>
  <fonts count="5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CRO_Swiss_Light-Normal"/>
      <family val="0"/>
    </font>
    <font>
      <sz val="10"/>
      <name val="CRO_Bookman-Normal"/>
      <family val="0"/>
    </font>
    <font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8" fillId="0" borderId="0" xfId="60" applyNumberFormat="1" applyFont="1" applyFill="1" applyAlignment="1">
      <alignment horizontal="left"/>
      <protection/>
    </xf>
    <xf numFmtId="0" fontId="8" fillId="0" borderId="0" xfId="60" applyNumberFormat="1" applyFont="1" applyFill="1">
      <alignment/>
      <protection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>
      <alignment horizontal="center"/>
    </xf>
    <xf numFmtId="176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60" applyNumberFormat="1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60" applyNumberFormat="1" applyFont="1" applyFill="1" applyAlignment="1">
      <alignment wrapText="1"/>
      <protection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1" fillId="0" borderId="0" xfId="60" applyNumberFormat="1" applyFont="1" applyFill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 wrapText="1"/>
      <protection/>
    </xf>
    <xf numFmtId="4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Fill="1" applyAlignment="1" applyProtection="1">
      <alignment vertical="center" wrapText="1"/>
      <protection/>
    </xf>
    <xf numFmtId="4" fontId="1" fillId="0" borderId="0" xfId="60" applyNumberFormat="1" applyFont="1" applyFill="1" applyAlignment="1" applyProtection="1">
      <alignment horizontal="right" vertical="center"/>
      <protection/>
    </xf>
    <xf numFmtId="4" fontId="1" fillId="0" borderId="0" xfId="0" applyNumberFormat="1" applyFont="1" applyFill="1" applyAlignment="1" applyProtection="1">
      <alignment vertical="center"/>
      <protection/>
    </xf>
    <xf numFmtId="4" fontId="1" fillId="0" borderId="0" xfId="60" applyNumberFormat="1" applyFont="1" applyFill="1" applyAlignment="1" applyProtection="1">
      <alignment horizontal="right" vertical="center" wrapText="1"/>
      <protection/>
    </xf>
    <xf numFmtId="4" fontId="1" fillId="0" borderId="0" xfId="6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>
      <alignment/>
    </xf>
    <xf numFmtId="4" fontId="1" fillId="0" borderId="0" xfId="6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0" xfId="58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59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 horizontal="right"/>
      <protection/>
    </xf>
    <xf numFmtId="176" fontId="1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0" xfId="59" applyFont="1" applyFill="1" applyAlignment="1" applyProtection="1">
      <alignment/>
      <protection/>
    </xf>
    <xf numFmtId="0" fontId="12" fillId="0" borderId="0" xfId="59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59" applyFon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" fontId="1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4" xfId="59" applyFont="1" applyFill="1" applyBorder="1" applyAlignment="1" applyProtection="1">
      <alignment vertical="center"/>
      <protection/>
    </xf>
    <xf numFmtId="176" fontId="0" fillId="0" borderId="15" xfId="59" applyNumberFormat="1" applyFont="1" applyFill="1" applyBorder="1" applyAlignment="1" applyProtection="1">
      <alignment horizontal="right" vertical="center"/>
      <protection/>
    </xf>
    <xf numFmtId="0" fontId="0" fillId="0" borderId="16" xfId="59" applyFont="1" applyFill="1" applyBorder="1" applyAlignment="1" applyProtection="1">
      <alignment vertical="center" wrapText="1"/>
      <protection/>
    </xf>
    <xf numFmtId="176" fontId="0" fillId="0" borderId="17" xfId="59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Alignment="1" applyProtection="1">
      <alignment/>
      <protection/>
    </xf>
    <xf numFmtId="0" fontId="0" fillId="0" borderId="14" xfId="59" applyFont="1" applyFill="1" applyBorder="1" applyAlignment="1" applyProtection="1">
      <alignment vertical="center" wrapText="1"/>
      <protection/>
    </xf>
    <xf numFmtId="0" fontId="1" fillId="0" borderId="18" xfId="59" applyFont="1" applyFill="1" applyBorder="1" applyAlignment="1" applyProtection="1">
      <alignment vertical="center"/>
      <protection/>
    </xf>
    <xf numFmtId="4" fontId="1" fillId="0" borderId="19" xfId="59" applyNumberFormat="1" applyFont="1" applyFill="1" applyBorder="1" applyAlignment="1" applyProtection="1">
      <alignment vertical="center"/>
      <protection/>
    </xf>
    <xf numFmtId="0" fontId="2" fillId="0" borderId="0" xfId="59" applyFont="1" applyFill="1" applyBorder="1" applyAlignment="1" applyProtection="1">
      <alignment/>
      <protection/>
    </xf>
    <xf numFmtId="0" fontId="0" fillId="0" borderId="13" xfId="59" applyFont="1" applyFill="1" applyBorder="1" applyAlignment="1" applyProtection="1">
      <alignment vertical="center" wrapText="1"/>
      <protection/>
    </xf>
    <xf numFmtId="0" fontId="2" fillId="0" borderId="0" xfId="59" applyFont="1" applyFill="1" applyAlignment="1" applyProtection="1">
      <alignment vertical="center"/>
      <protection/>
    </xf>
    <xf numFmtId="0" fontId="1" fillId="0" borderId="0" xfId="59" applyFont="1" applyFill="1" applyAlignment="1" applyProtection="1">
      <alignment vertical="center"/>
      <protection/>
    </xf>
    <xf numFmtId="0" fontId="6" fillId="0" borderId="20" xfId="0" applyFont="1" applyFill="1" applyBorder="1" applyAlignment="1" applyProtection="1">
      <alignment/>
      <protection/>
    </xf>
    <xf numFmtId="0" fontId="0" fillId="0" borderId="21" xfId="59" applyFont="1" applyFill="1" applyBorder="1" applyAlignment="1" applyProtection="1">
      <alignment vertical="center" wrapText="1"/>
      <protection/>
    </xf>
    <xf numFmtId="176" fontId="0" fillId="0" borderId="13" xfId="59" applyNumberFormat="1" applyFont="1" applyFill="1" applyBorder="1" applyAlignment="1" applyProtection="1">
      <alignment horizontal="right" vertical="center"/>
      <protection/>
    </xf>
    <xf numFmtId="0" fontId="1" fillId="0" borderId="22" xfId="59" applyFont="1" applyFill="1" applyBorder="1" applyAlignment="1" applyProtection="1">
      <alignment vertical="center"/>
      <protection/>
    </xf>
    <xf numFmtId="4" fontId="1" fillId="0" borderId="13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59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0" fontId="2" fillId="0" borderId="0" xfId="59" applyFont="1" applyFill="1" applyAlignment="1" applyProtection="1">
      <alignment horizontal="centerContinuous" vertical="center"/>
      <protection/>
    </xf>
    <xf numFmtId="0" fontId="2" fillId="0" borderId="0" xfId="59" applyFont="1" applyFill="1" applyBorder="1" applyAlignment="1" applyProtection="1">
      <alignment vertical="center" wrapText="1"/>
      <protection/>
    </xf>
    <xf numFmtId="0" fontId="6" fillId="0" borderId="0" xfId="59" applyFont="1" applyFill="1" applyBorder="1" applyAlignment="1" applyProtection="1">
      <alignment vertical="center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4" fontId="0" fillId="0" borderId="15" xfId="59" applyNumberFormat="1" applyFont="1" applyFill="1" applyBorder="1" applyAlignment="1" applyProtection="1">
      <alignment horizontal="right" vertical="center"/>
      <protection locked="0"/>
    </xf>
    <xf numFmtId="4" fontId="0" fillId="0" borderId="17" xfId="59" applyNumberFormat="1" applyFont="1" applyFill="1" applyBorder="1" applyAlignment="1" applyProtection="1">
      <alignment horizontal="right" vertical="center"/>
      <protection locked="0"/>
    </xf>
    <xf numFmtId="4" fontId="0" fillId="0" borderId="17" xfId="59" applyNumberFormat="1" applyFont="1" applyFill="1" applyBorder="1" applyAlignment="1" applyProtection="1">
      <alignment vertical="center"/>
      <protection locked="0"/>
    </xf>
    <xf numFmtId="4" fontId="0" fillId="0" borderId="13" xfId="59" applyNumberFormat="1" applyFont="1" applyFill="1" applyBorder="1" applyAlignment="1" applyProtection="1">
      <alignment horizontal="right" vertical="center"/>
      <protection locked="0"/>
    </xf>
    <xf numFmtId="4" fontId="0" fillId="0" borderId="23" xfId="59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49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4" fontId="0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vertical="top"/>
    </xf>
    <xf numFmtId="49" fontId="0" fillId="0" borderId="0" xfId="0" applyNumberFormat="1" applyFont="1" applyAlignment="1" applyProtection="1">
      <alignment horizontal="left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vertical="top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Border="1" applyAlignment="1" applyProtection="1">
      <alignment horizontal="left" vertical="top"/>
      <protection locked="0"/>
    </xf>
    <xf numFmtId="176" fontId="1" fillId="0" borderId="13" xfId="59" applyNumberFormat="1" applyFont="1" applyFill="1" applyBorder="1" applyAlignment="1" applyProtection="1">
      <alignment horizontal="right" vertical="center"/>
      <protection/>
    </xf>
    <xf numFmtId="176" fontId="0" fillId="0" borderId="24" xfId="59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/>
      <protection locked="0"/>
    </xf>
    <xf numFmtId="49" fontId="5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4" fontId="1" fillId="0" borderId="0" xfId="0" applyNumberFormat="1" applyFont="1" applyAlignment="1" applyProtection="1">
      <alignment horizontal="right" vertical="top"/>
      <protection locked="0"/>
    </xf>
    <xf numFmtId="175" fontId="1" fillId="0" borderId="0" xfId="0" applyNumberFormat="1" applyFont="1" applyAlignment="1" applyProtection="1">
      <alignment horizontal="right" vertical="top"/>
      <protection locked="0"/>
    </xf>
    <xf numFmtId="4" fontId="55" fillId="0" borderId="0" xfId="0" applyNumberFormat="1" applyFont="1" applyAlignment="1" applyProtection="1">
      <alignment horizontal="right" vertical="top"/>
      <protection locked="0"/>
    </xf>
    <xf numFmtId="175" fontId="55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4" fontId="1" fillId="0" borderId="0" xfId="0" applyNumberFormat="1" applyFont="1" applyFill="1" applyAlignment="1" applyProtection="1">
      <alignment horizontal="right" vertical="top"/>
      <protection locked="0"/>
    </xf>
    <xf numFmtId="176" fontId="1" fillId="0" borderId="0" xfId="0" applyNumberFormat="1" applyFont="1" applyFill="1" applyAlignment="1" applyProtection="1">
      <alignment horizontal="right" vertical="top"/>
      <protection locked="0"/>
    </xf>
    <xf numFmtId="4" fontId="55" fillId="0" borderId="0" xfId="0" applyNumberFormat="1" applyFont="1" applyFill="1" applyAlignment="1" applyProtection="1">
      <alignment horizontal="right" vertical="top"/>
      <protection locked="0"/>
    </xf>
    <xf numFmtId="176" fontId="55" fillId="0" borderId="0" xfId="0" applyNumberFormat="1" applyFont="1" applyFill="1" applyAlignment="1" applyProtection="1">
      <alignment horizontal="right" vertical="top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" fontId="1" fillId="0" borderId="0" xfId="0" applyNumberFormat="1" applyFont="1" applyFill="1" applyBorder="1" applyAlignment="1" applyProtection="1">
      <alignment horizontal="right" vertical="top"/>
      <protection locked="0"/>
    </xf>
    <xf numFmtId="4" fontId="55" fillId="0" borderId="0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right"/>
    </xf>
    <xf numFmtId="4" fontId="56" fillId="0" borderId="0" xfId="0" applyNumberFormat="1" applyFont="1" applyFill="1" applyAlignment="1" applyProtection="1">
      <alignment horizontal="right" vertical="top"/>
      <protection locked="0"/>
    </xf>
    <xf numFmtId="0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 vertical="top"/>
    </xf>
    <xf numFmtId="176" fontId="56" fillId="0" borderId="0" xfId="0" applyNumberFormat="1" applyFont="1" applyFill="1" applyAlignment="1" applyProtection="1">
      <alignment horizontal="right" vertical="top"/>
      <protection locked="0"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 applyProtection="1">
      <alignment horizontal="center" vertical="center" wrapText="1"/>
      <protection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 applyProtection="1">
      <alignment horizontal="center" vertical="center"/>
      <protection/>
    </xf>
    <xf numFmtId="1" fontId="5" fillId="0" borderId="13" xfId="59" applyNumberFormat="1" applyFont="1" applyFill="1" applyBorder="1" applyAlignment="1" applyProtection="1">
      <alignment horizontal="center" vertical="center"/>
      <protection/>
    </xf>
    <xf numFmtId="4" fontId="0" fillId="0" borderId="14" xfId="59" applyNumberFormat="1" applyFont="1" applyFill="1" applyBorder="1" applyAlignment="1" applyProtection="1">
      <alignment vertical="center"/>
      <protection/>
    </xf>
    <xf numFmtId="4" fontId="0" fillId="0" borderId="16" xfId="59" applyNumberFormat="1" applyFont="1" applyFill="1" applyBorder="1" applyAlignment="1" applyProtection="1">
      <alignment vertical="center" wrapText="1"/>
      <protection/>
    </xf>
    <xf numFmtId="4" fontId="0" fillId="0" borderId="14" xfId="59" applyNumberFormat="1" applyFont="1" applyFill="1" applyBorder="1" applyAlignment="1" applyProtection="1">
      <alignment vertical="center" wrapText="1"/>
      <protection/>
    </xf>
    <xf numFmtId="4" fontId="0" fillId="0" borderId="21" xfId="59" applyNumberFormat="1" applyFont="1" applyFill="1" applyBorder="1" applyAlignment="1" applyProtection="1">
      <alignment vertical="center" wrapText="1"/>
      <protection/>
    </xf>
    <xf numFmtId="4" fontId="0" fillId="0" borderId="13" xfId="59" applyNumberFormat="1" applyFont="1" applyFill="1" applyBorder="1" applyAlignment="1" applyProtection="1">
      <alignment vertical="center" wrapText="1"/>
      <protection/>
    </xf>
    <xf numFmtId="0" fontId="0" fillId="0" borderId="22" xfId="59" applyFont="1" applyFill="1" applyBorder="1" applyAlignment="1" applyProtection="1">
      <alignment vertical="top" wrapText="1"/>
      <protection/>
    </xf>
    <xf numFmtId="176" fontId="6" fillId="0" borderId="13" xfId="59" applyNumberFormat="1" applyFont="1" applyFill="1" applyBorder="1" applyAlignment="1" applyProtection="1">
      <alignment horizontal="right" vertical="center"/>
      <protection/>
    </xf>
    <xf numFmtId="4" fontId="0" fillId="0" borderId="13" xfId="59" applyNumberFormat="1" applyFont="1" applyFill="1" applyBorder="1" applyAlignment="1" applyProtection="1">
      <alignment horizontal="right" vertical="center"/>
      <protection/>
    </xf>
    <xf numFmtId="49" fontId="2" fillId="0" borderId="0" xfId="57" applyNumberFormat="1" applyFont="1" applyFill="1" applyAlignment="1">
      <alignment horizontal="left"/>
      <protection/>
    </xf>
    <xf numFmtId="49" fontId="1" fillId="0" borderId="0" xfId="57" applyNumberFormat="1" applyFont="1" applyFill="1" applyAlignment="1">
      <alignment horizontal="center"/>
      <protection/>
    </xf>
    <xf numFmtId="4" fontId="0" fillId="0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49" fontId="0" fillId="0" borderId="0" xfId="57" applyNumberFormat="1" applyFont="1" applyFill="1">
      <alignment/>
      <protection/>
    </xf>
    <xf numFmtId="49" fontId="0" fillId="0" borderId="0" xfId="57" applyNumberFormat="1" applyFont="1" applyFill="1" applyAlignment="1">
      <alignment horizontal="left"/>
      <protection/>
    </xf>
    <xf numFmtId="0" fontId="0" fillId="0" borderId="0" xfId="57" applyFont="1" applyFill="1" applyAlignment="1">
      <alignment horizontal="right"/>
      <protection/>
    </xf>
    <xf numFmtId="49" fontId="1" fillId="0" borderId="10" xfId="57" applyNumberFormat="1" applyFont="1" applyFill="1" applyBorder="1" applyAlignment="1" applyProtection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3" fontId="5" fillId="0" borderId="10" xfId="57" applyNumberFormat="1" applyFont="1" applyFill="1" applyBorder="1" applyAlignment="1">
      <alignment horizontal="center"/>
      <protection/>
    </xf>
    <xf numFmtId="49" fontId="1" fillId="0" borderId="0" xfId="57" applyNumberFormat="1" applyFont="1" applyFill="1" applyBorder="1" applyAlignment="1">
      <alignment horizontal="center" vertical="center" wrapText="1"/>
      <protection/>
    </xf>
    <xf numFmtId="49" fontId="1" fillId="0" borderId="0" xfId="57" applyNumberFormat="1" applyFont="1" applyFill="1" applyBorder="1" applyAlignment="1">
      <alignment horizontal="left" vertical="center" wrapText="1"/>
      <protection/>
    </xf>
    <xf numFmtId="4" fontId="1" fillId="0" borderId="0" xfId="57" applyNumberFormat="1" applyFont="1" applyFill="1">
      <alignment/>
      <protection/>
    </xf>
    <xf numFmtId="0" fontId="1" fillId="0" borderId="0" xfId="57" applyFont="1" applyFill="1">
      <alignment/>
      <protection/>
    </xf>
    <xf numFmtId="49" fontId="1" fillId="0" borderId="0" xfId="57" applyNumberFormat="1" applyFont="1" applyAlignment="1" applyProtection="1">
      <alignment horizontal="left" vertical="top"/>
      <protection locked="0"/>
    </xf>
    <xf numFmtId="49" fontId="1" fillId="0" borderId="0" xfId="57" applyNumberFormat="1" applyFont="1" applyAlignment="1" applyProtection="1">
      <alignment horizontal="left" vertical="top" wrapText="1"/>
      <protection locked="0"/>
    </xf>
    <xf numFmtId="4" fontId="1" fillId="0" borderId="0" xfId="57" applyNumberFormat="1" applyFont="1" applyAlignment="1" applyProtection="1">
      <alignment horizontal="right" vertical="top"/>
      <protection locked="0"/>
    </xf>
    <xf numFmtId="0" fontId="0" fillId="0" borderId="0" xfId="57" applyFont="1" applyAlignment="1" applyProtection="1">
      <alignment vertical="top"/>
      <protection locked="0"/>
    </xf>
    <xf numFmtId="49" fontId="0" fillId="0" borderId="0" xfId="57" applyNumberFormat="1" applyFont="1" applyAlignment="1" applyProtection="1">
      <alignment horizontal="left" vertical="top"/>
      <protection locked="0"/>
    </xf>
    <xf numFmtId="49" fontId="0" fillId="0" borderId="0" xfId="57" applyNumberFormat="1" applyFont="1" applyAlignment="1" applyProtection="1">
      <alignment horizontal="left" vertical="top" wrapText="1"/>
      <protection locked="0"/>
    </xf>
    <xf numFmtId="4" fontId="0" fillId="0" borderId="0" xfId="57" applyNumberFormat="1" applyFont="1" applyAlignment="1" applyProtection="1">
      <alignment horizontal="right" vertical="top"/>
      <protection locked="0"/>
    </xf>
    <xf numFmtId="49" fontId="14" fillId="0" borderId="0" xfId="57" applyNumberFormat="1" applyFont="1" applyAlignment="1" applyProtection="1">
      <alignment horizontal="left" vertical="top"/>
      <protection locked="0"/>
    </xf>
    <xf numFmtId="49" fontId="14" fillId="0" borderId="0" xfId="57" applyNumberFormat="1" applyFont="1" applyAlignment="1" applyProtection="1">
      <alignment horizontal="left" vertical="top" wrapText="1"/>
      <protection locked="0"/>
    </xf>
    <xf numFmtId="4" fontId="14" fillId="0" borderId="0" xfId="57" applyNumberFormat="1" applyFont="1" applyAlignment="1" applyProtection="1">
      <alignment horizontal="right" vertical="top"/>
      <protection locked="0"/>
    </xf>
    <xf numFmtId="0" fontId="14" fillId="0" borderId="0" xfId="57" applyFont="1" applyAlignment="1" applyProtection="1">
      <alignment vertical="top"/>
      <protection locked="0"/>
    </xf>
    <xf numFmtId="4" fontId="15" fillId="0" borderId="0" xfId="57" applyNumberFormat="1" applyFont="1" applyAlignment="1" applyProtection="1">
      <alignment horizontal="right" vertical="top"/>
      <protection locked="0"/>
    </xf>
    <xf numFmtId="49" fontId="16" fillId="0" borderId="0" xfId="57" applyNumberFormat="1" applyFont="1" applyAlignment="1" applyProtection="1">
      <alignment horizontal="left" vertical="top"/>
      <protection locked="0"/>
    </xf>
    <xf numFmtId="0" fontId="0" fillId="0" borderId="0" xfId="57">
      <alignment/>
      <protection/>
    </xf>
    <xf numFmtId="4" fontId="0" fillId="0" borderId="0" xfId="57" applyNumberFormat="1" applyAlignment="1">
      <alignment horizontal="right"/>
      <protection/>
    </xf>
    <xf numFmtId="4" fontId="1" fillId="0" borderId="10" xfId="57" applyNumberFormat="1" applyFont="1" applyFill="1" applyBorder="1" applyAlignment="1">
      <alignment horizontal="center" vertical="center" wrapText="1"/>
      <protection/>
    </xf>
    <xf numFmtId="176" fontId="1" fillId="0" borderId="0" xfId="57" applyNumberFormat="1" applyFont="1" applyAlignment="1" applyProtection="1">
      <alignment horizontal="right" vertical="top"/>
      <protection locked="0"/>
    </xf>
    <xf numFmtId="176" fontId="0" fillId="0" borderId="0" xfId="57" applyNumberFormat="1" applyFont="1" applyAlignment="1" applyProtection="1">
      <alignment horizontal="right" vertical="top"/>
      <protection locked="0"/>
    </xf>
    <xf numFmtId="176" fontId="14" fillId="0" borderId="0" xfId="57" applyNumberFormat="1" applyFont="1" applyAlignment="1" applyProtection="1">
      <alignment horizontal="right" vertical="top"/>
      <protection locked="0"/>
    </xf>
    <xf numFmtId="176" fontId="15" fillId="0" borderId="0" xfId="57" applyNumberFormat="1" applyFont="1" applyAlignment="1" applyProtection="1">
      <alignment horizontal="right" vertical="top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49" fontId="0" fillId="0" borderId="0" xfId="0" applyNumberFormat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horizontal="left" vertical="center"/>
    </xf>
    <xf numFmtId="175" fontId="1" fillId="0" borderId="0" xfId="0" applyNumberFormat="1" applyFont="1" applyAlignment="1" applyProtection="1">
      <alignment vertical="top"/>
      <protection locked="0"/>
    </xf>
    <xf numFmtId="175" fontId="0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>
      <alignment horizontal="justify"/>
    </xf>
    <xf numFmtId="49" fontId="7" fillId="0" borderId="0" xfId="0" applyNumberFormat="1" applyFont="1" applyFill="1" applyAlignment="1">
      <alignment horizontal="center"/>
    </xf>
    <xf numFmtId="49" fontId="18" fillId="0" borderId="0" xfId="60" applyNumberFormat="1" applyFont="1" applyFill="1" applyAlignment="1">
      <alignment horizontal="left"/>
      <protection/>
    </xf>
    <xf numFmtId="0" fontId="12" fillId="0" borderId="0" xfId="60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top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4" fontId="2" fillId="33" borderId="0" xfId="0" applyNumberFormat="1" applyFont="1" applyFill="1" applyBorder="1" applyAlignment="1">
      <alignment horizontal="right" vertical="center" wrapText="1"/>
    </xf>
    <xf numFmtId="176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4" fontId="1" fillId="33" borderId="0" xfId="0" applyNumberFormat="1" applyFont="1" applyFill="1" applyAlignment="1">
      <alignment vertical="center"/>
    </xf>
    <xf numFmtId="4" fontId="56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59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1" fillId="34" borderId="0" xfId="0" applyNumberFormat="1" applyFont="1" applyFill="1" applyBorder="1" applyAlignment="1" applyProtection="1">
      <alignment horizontal="left" vertical="top"/>
      <protection locked="0"/>
    </xf>
    <xf numFmtId="49" fontId="0" fillId="34" borderId="0" xfId="0" applyNumberFormat="1" applyFont="1" applyFill="1" applyBorder="1" applyAlignment="1" applyProtection="1">
      <alignment horizontal="left" vertical="top"/>
      <protection locked="0"/>
    </xf>
    <xf numFmtId="49" fontId="1" fillId="34" borderId="0" xfId="0" applyNumberFormat="1" applyFont="1" applyFill="1" applyBorder="1" applyAlignment="1" applyProtection="1">
      <alignment horizontal="left" vertical="top" wrapText="1"/>
      <protection locked="0"/>
    </xf>
    <xf numFmtId="4" fontId="1" fillId="34" borderId="0" xfId="0" applyNumberFormat="1" applyFont="1" applyFill="1" applyBorder="1" applyAlignment="1" applyProtection="1">
      <alignment horizontal="right" vertical="top"/>
      <protection locked="0"/>
    </xf>
    <xf numFmtId="49" fontId="0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/>
      <protection locked="0"/>
    </xf>
    <xf numFmtId="49" fontId="19" fillId="0" borderId="0" xfId="60" applyNumberFormat="1" applyFont="1" applyFill="1" applyAlignment="1">
      <alignment horizontal="left"/>
      <protection/>
    </xf>
    <xf numFmtId="0" fontId="1" fillId="0" borderId="0" xfId="0" applyFont="1" applyAlignment="1">
      <alignment/>
    </xf>
    <xf numFmtId="0" fontId="1" fillId="33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 applyProtection="1">
      <alignment horizontal="left" vertical="top"/>
      <protection locked="0"/>
    </xf>
    <xf numFmtId="49" fontId="0" fillId="0" borderId="0" xfId="0" applyNumberFormat="1" applyFont="1" applyFill="1" applyAlignment="1" applyProtection="1">
      <alignment horizontal="left" vertical="top" wrapText="1"/>
      <protection locked="0"/>
    </xf>
    <xf numFmtId="175" fontId="55" fillId="0" borderId="0" xfId="0" applyNumberFormat="1" applyFont="1" applyFill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175" fontId="1" fillId="0" borderId="0" xfId="0" applyNumberFormat="1" applyFont="1" applyBorder="1" applyAlignment="1" applyProtection="1">
      <alignment horizontal="right" vertical="center"/>
      <protection locked="0"/>
    </xf>
    <xf numFmtId="49" fontId="1" fillId="0" borderId="0" xfId="57" applyNumberFormat="1" applyFont="1" applyBorder="1" applyAlignment="1" applyProtection="1">
      <alignment horizontal="left" vertical="top"/>
      <protection locked="0"/>
    </xf>
    <xf numFmtId="49" fontId="1" fillId="0" borderId="0" xfId="57" applyNumberFormat="1" applyFont="1" applyBorder="1" applyAlignment="1" applyProtection="1">
      <alignment horizontal="left" vertical="top" wrapText="1"/>
      <protection locked="0"/>
    </xf>
    <xf numFmtId="4" fontId="1" fillId="0" borderId="0" xfId="57" applyNumberFormat="1" applyFont="1" applyBorder="1" applyAlignment="1" applyProtection="1">
      <alignment horizontal="right" vertical="top"/>
      <protection locked="0"/>
    </xf>
    <xf numFmtId="176" fontId="1" fillId="0" borderId="0" xfId="57" applyNumberFormat="1" applyFont="1" applyBorder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0" borderId="0" xfId="60" applyNumberFormat="1" applyFont="1" applyFill="1">
      <alignment/>
      <protection/>
    </xf>
    <xf numFmtId="175" fontId="0" fillId="0" borderId="0" xfId="0" applyNumberFormat="1" applyFont="1" applyFill="1" applyAlignment="1">
      <alignment horizontal="right"/>
    </xf>
    <xf numFmtId="175" fontId="1" fillId="0" borderId="11" xfId="0" applyNumberFormat="1" applyFont="1" applyBorder="1" applyAlignment="1" applyProtection="1">
      <alignment horizontal="center" vertical="center" wrapText="1"/>
      <protection/>
    </xf>
    <xf numFmtId="175" fontId="0" fillId="0" borderId="10" xfId="0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Font="1" applyAlignment="1">
      <alignment/>
    </xf>
    <xf numFmtId="175" fontId="1" fillId="33" borderId="0" xfId="0" applyNumberFormat="1" applyFont="1" applyFill="1" applyBorder="1" applyAlignment="1" applyProtection="1">
      <alignment horizontal="right" vertical="center"/>
      <protection locked="0"/>
    </xf>
    <xf numFmtId="175" fontId="1" fillId="0" borderId="0" xfId="0" applyNumberFormat="1" applyFont="1" applyFill="1" applyBorder="1" applyAlignment="1" applyProtection="1">
      <alignment horizontal="right" vertical="center"/>
      <protection locked="0"/>
    </xf>
    <xf numFmtId="175" fontId="1" fillId="34" borderId="0" xfId="0" applyNumberFormat="1" applyFont="1" applyFill="1" applyBorder="1" applyAlignment="1" applyProtection="1">
      <alignment horizontal="right" vertical="top"/>
      <protection locked="0"/>
    </xf>
    <xf numFmtId="175" fontId="1" fillId="0" borderId="0" xfId="0" applyNumberFormat="1" applyFont="1" applyFill="1" applyBorder="1" applyAlignment="1" applyProtection="1">
      <alignment horizontal="right" vertical="top"/>
      <protection locked="0"/>
    </xf>
    <xf numFmtId="175" fontId="56" fillId="0" borderId="0" xfId="0" applyNumberFormat="1" applyFont="1" applyFill="1" applyBorder="1" applyAlignment="1" applyProtection="1">
      <alignment horizontal="right" vertical="top"/>
      <protection locked="0"/>
    </xf>
    <xf numFmtId="175" fontId="55" fillId="0" borderId="0" xfId="0" applyNumberFormat="1" applyFont="1" applyFill="1" applyBorder="1" applyAlignment="1" applyProtection="1">
      <alignment horizontal="right" vertical="top"/>
      <protection locked="0"/>
    </xf>
    <xf numFmtId="175" fontId="0" fillId="0" borderId="0" xfId="0" applyNumberFormat="1" applyFont="1" applyFill="1" applyAlignment="1">
      <alignment/>
    </xf>
    <xf numFmtId="175" fontId="6" fillId="0" borderId="0" xfId="60" applyNumberFormat="1" applyFont="1" applyFill="1">
      <alignment/>
      <protection/>
    </xf>
    <xf numFmtId="175" fontId="0" fillId="0" borderId="0" xfId="0" applyNumberFormat="1" applyFont="1" applyAlignment="1">
      <alignment/>
    </xf>
    <xf numFmtId="0" fontId="2" fillId="0" borderId="0" xfId="59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3" fillId="0" borderId="0" xfId="59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60" applyNumberFormat="1" applyFont="1" applyFill="1" applyAlignment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60" applyNumberFormat="1" applyFont="1" applyFill="1" applyAlignment="1" applyProtection="1">
      <alignment vertical="center"/>
      <protection/>
    </xf>
    <xf numFmtId="4" fontId="6" fillId="0" borderId="0" xfId="0" applyNumberFormat="1" applyFont="1" applyAlignment="1" applyProtection="1">
      <alignment/>
      <protection/>
    </xf>
    <xf numFmtId="4" fontId="2" fillId="0" borderId="0" xfId="0" applyNumberFormat="1" applyFont="1" applyFill="1" applyAlignment="1" applyProtection="1">
      <alignment vertical="center" wrapText="1"/>
      <protection/>
    </xf>
    <xf numFmtId="4" fontId="2" fillId="0" borderId="0" xfId="6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Alignment="1" applyProtection="1">
      <alignment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lan99" xfId="58"/>
    <cellStyle name="Normal_REB99" xfId="59"/>
    <cellStyle name="Normal_ZDRAVSTVO-PLAN 200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CUME~1\IVANIS~1\LOCALS~1\Temp\PRIH-IZD-mj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kument\Excel\Pror2002\PRIH-IZD-mj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\Excel\Pror2002\PRIH-IZD-mj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IVANIS~1\LOCALS~1\Temp\PRIH-IZD-mj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7109375" style="79" customWidth="1"/>
    <col min="2" max="2" width="24.8515625" style="76" customWidth="1"/>
    <col min="3" max="3" width="14.57421875" style="76" customWidth="1"/>
    <col min="4" max="6" width="14.57421875" style="79" customWidth="1"/>
    <col min="7" max="8" width="8.57421875" style="79" customWidth="1"/>
    <col min="9" max="9" width="15.28125" style="79" bestFit="1" customWidth="1"/>
    <col min="10" max="16384" width="9.140625" style="79" customWidth="1"/>
  </cols>
  <sheetData>
    <row r="1" spans="1:7" ht="14.25">
      <c r="A1" s="76" t="s">
        <v>2557</v>
      </c>
      <c r="B1" s="77"/>
      <c r="C1" s="77"/>
      <c r="D1" s="77"/>
      <c r="E1" s="78"/>
      <c r="F1" s="78"/>
      <c r="G1" s="78"/>
    </row>
    <row r="2" spans="1:10" ht="14.25">
      <c r="A2" s="76" t="s">
        <v>2558</v>
      </c>
      <c r="D2" s="76"/>
      <c r="J2" s="76"/>
    </row>
    <row r="3" spans="1:10" ht="14.25">
      <c r="A3" s="79" t="s">
        <v>2711</v>
      </c>
      <c r="B3" s="80"/>
      <c r="C3" s="80"/>
      <c r="D3" s="80"/>
      <c r="E3" s="80"/>
      <c r="F3" s="80"/>
      <c r="G3" s="80"/>
      <c r="J3" s="76"/>
    </row>
    <row r="4" spans="2:10" ht="14.25">
      <c r="B4" s="80"/>
      <c r="C4" s="80"/>
      <c r="D4" s="80"/>
      <c r="E4" s="80"/>
      <c r="F4" s="80"/>
      <c r="G4" s="80"/>
      <c r="J4" s="76"/>
    </row>
    <row r="5" spans="4:5" ht="14.25">
      <c r="D5" s="78"/>
      <c r="E5" s="78"/>
    </row>
    <row r="6" spans="1:8" ht="18">
      <c r="A6" s="307" t="s">
        <v>2554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2555</v>
      </c>
      <c r="B7" s="307"/>
      <c r="C7" s="307"/>
      <c r="D7" s="307"/>
      <c r="E7" s="307"/>
      <c r="F7" s="307"/>
      <c r="G7" s="307"/>
      <c r="H7" s="307"/>
    </row>
    <row r="10" spans="1:2" ht="15">
      <c r="A10" s="76"/>
      <c r="B10" s="81" t="s">
        <v>2556</v>
      </c>
    </row>
    <row r="11" ht="12.75" customHeight="1">
      <c r="A11" s="76"/>
    </row>
    <row r="12" spans="1:8" ht="15">
      <c r="A12" s="305" t="s">
        <v>2562</v>
      </c>
      <c r="B12" s="306"/>
      <c r="C12" s="306"/>
      <c r="D12" s="306"/>
      <c r="E12" s="306"/>
      <c r="F12" s="306"/>
      <c r="G12" s="306"/>
      <c r="H12" s="306"/>
    </row>
    <row r="13" spans="1:8" ht="12.75" customHeight="1">
      <c r="A13" s="263"/>
      <c r="B13" s="79"/>
      <c r="C13" s="264"/>
      <c r="D13" s="264"/>
      <c r="E13" s="264"/>
      <c r="F13" s="264"/>
      <c r="G13" s="264"/>
      <c r="H13" s="264"/>
    </row>
    <row r="14" spans="1:8" ht="15">
      <c r="A14" s="263"/>
      <c r="B14" s="265" t="s">
        <v>2692</v>
      </c>
      <c r="C14" s="264"/>
      <c r="D14" s="264"/>
      <c r="E14" s="264"/>
      <c r="F14" s="264"/>
      <c r="G14" s="264"/>
      <c r="H14" s="264"/>
    </row>
    <row r="15" ht="12.75" customHeight="1">
      <c r="A15" s="76"/>
    </row>
    <row r="16" ht="12.75" customHeight="1">
      <c r="A16" s="76"/>
    </row>
    <row r="17" ht="12.75" customHeight="1">
      <c r="A17" s="76"/>
    </row>
    <row r="18" spans="2:9" ht="15">
      <c r="B18" s="81" t="s">
        <v>0</v>
      </c>
      <c r="C18" s="81"/>
      <c r="I18" s="82"/>
    </row>
    <row r="19" spans="2:5" ht="12.75" customHeight="1" thickBot="1">
      <c r="B19" s="81"/>
      <c r="C19" s="81"/>
      <c r="D19" s="83"/>
      <c r="E19" s="83"/>
    </row>
    <row r="20" spans="2:9" ht="31.5" customHeight="1" thickBot="1">
      <c r="B20" s="84" t="s">
        <v>2541</v>
      </c>
      <c r="C20" s="84" t="s">
        <v>2518</v>
      </c>
      <c r="D20" s="181" t="s">
        <v>2515</v>
      </c>
      <c r="E20" s="181" t="s">
        <v>2513</v>
      </c>
      <c r="F20" s="84" t="s">
        <v>2514</v>
      </c>
      <c r="G20" s="182" t="s">
        <v>2559</v>
      </c>
      <c r="H20" s="182" t="s">
        <v>2560</v>
      </c>
      <c r="I20" s="82"/>
    </row>
    <row r="21" spans="2:9" ht="12.75" customHeight="1" thickBot="1">
      <c r="B21" s="185">
        <v>1</v>
      </c>
      <c r="C21" s="185">
        <v>2</v>
      </c>
      <c r="D21" s="183">
        <v>3</v>
      </c>
      <c r="E21" s="183">
        <v>4</v>
      </c>
      <c r="F21" s="184">
        <v>5</v>
      </c>
      <c r="G21" s="184">
        <v>6</v>
      </c>
      <c r="H21" s="184">
        <v>7</v>
      </c>
      <c r="I21" s="82"/>
    </row>
    <row r="22" spans="2:8" ht="18" customHeight="1">
      <c r="B22" s="85" t="s">
        <v>10</v>
      </c>
      <c r="C22" s="186">
        <f>PRIHODI!C10</f>
        <v>656162745.39</v>
      </c>
      <c r="D22" s="110">
        <f>PRIHODI!D10</f>
        <v>700268990</v>
      </c>
      <c r="E22" s="110">
        <f>PRIHODI!E10</f>
        <v>700268990</v>
      </c>
      <c r="F22" s="110">
        <f>PRIHODI!F10</f>
        <v>642753422.28</v>
      </c>
      <c r="G22" s="86">
        <f>F22/C22*100</f>
        <v>97.9564028582528</v>
      </c>
      <c r="H22" s="86">
        <f>IF(E22=0,"-",F22/E22*100)</f>
        <v>91.7866464828037</v>
      </c>
    </row>
    <row r="23" spans="2:9" ht="26.25" thickBot="1">
      <c r="B23" s="87" t="s">
        <v>14</v>
      </c>
      <c r="C23" s="187">
        <f>PRIHODI!C220</f>
        <v>58774085.089999996</v>
      </c>
      <c r="D23" s="111">
        <f>PRIHODI!D220</f>
        <v>72266000</v>
      </c>
      <c r="E23" s="111">
        <f>PRIHODI!E220</f>
        <v>72266000</v>
      </c>
      <c r="F23" s="111">
        <f>PRIHODI!F220</f>
        <v>25760579.1</v>
      </c>
      <c r="G23" s="88">
        <f>F23/C23*100</f>
        <v>43.82982578215069</v>
      </c>
      <c r="H23" s="88">
        <f>IF(E23=0,"-",F23/E23*100)</f>
        <v>35.64688664102068</v>
      </c>
      <c r="I23" s="89"/>
    </row>
    <row r="24" spans="2:9" ht="18" customHeight="1">
      <c r="B24" s="90" t="s">
        <v>11</v>
      </c>
      <c r="C24" s="188">
        <f>RASHODI!C8</f>
        <v>595207674.1899999</v>
      </c>
      <c r="D24" s="110">
        <f>RASHODI!D8</f>
        <v>644810067</v>
      </c>
      <c r="E24" s="110">
        <f>RASHODI!E8</f>
        <v>646985967</v>
      </c>
      <c r="F24" s="110">
        <f>RASHODI!F8</f>
        <v>607069535.68</v>
      </c>
      <c r="G24" s="86">
        <f>F24/C24*100</f>
        <v>101.99289458190243</v>
      </c>
      <c r="H24" s="86">
        <f>IF(E24=0,"-",F24/E24*100)</f>
        <v>93.83040230299152</v>
      </c>
      <c r="I24" s="89"/>
    </row>
    <row r="25" spans="2:8" ht="26.25" thickBot="1">
      <c r="B25" s="87" t="s">
        <v>9</v>
      </c>
      <c r="C25" s="187">
        <f>RASHODI!C93</f>
        <v>122249707.94</v>
      </c>
      <c r="D25" s="112">
        <f>RASHODI!D93</f>
        <v>81106833</v>
      </c>
      <c r="E25" s="112">
        <f>RASHODI!E93</f>
        <v>80574633</v>
      </c>
      <c r="F25" s="112">
        <f>RASHODI!F93</f>
        <v>54721147.97</v>
      </c>
      <c r="G25" s="135">
        <f>F25/C25*100</f>
        <v>44.76178216872066</v>
      </c>
      <c r="H25" s="135">
        <f>IF(E25=0,"-",F25/E25*100)</f>
        <v>67.91361739122038</v>
      </c>
    </row>
    <row r="26" spans="1:8" s="75" customFormat="1" ht="15" thickBot="1">
      <c r="A26" s="79"/>
      <c r="B26" s="91" t="s">
        <v>15</v>
      </c>
      <c r="C26" s="92">
        <f>C22+C23-C24-C25</f>
        <v>-2520551.6499999166</v>
      </c>
      <c r="D26" s="92">
        <f>D22+D23-D24-D25</f>
        <v>46618090</v>
      </c>
      <c r="E26" s="92">
        <f>E22+E23-E24-E25</f>
        <v>44974390</v>
      </c>
      <c r="F26" s="92">
        <f>F22+F23-F24-F25</f>
        <v>6723317.730000049</v>
      </c>
      <c r="G26" s="134">
        <f>F26/C26*100</f>
        <v>-266.7399309194982</v>
      </c>
      <c r="H26" s="134">
        <f>IF(E26=0,"-",F26/E26*100)</f>
        <v>14.949213830360009</v>
      </c>
    </row>
    <row r="27" spans="1:8" s="75" customFormat="1" ht="15">
      <c r="A27" s="79"/>
      <c r="B27" s="93"/>
      <c r="C27" s="93"/>
      <c r="D27" s="89"/>
      <c r="E27" s="89"/>
      <c r="F27" s="79"/>
      <c r="G27" s="79"/>
      <c r="H27" s="79"/>
    </row>
    <row r="28" spans="2:3" ht="15">
      <c r="B28" s="95" t="s">
        <v>2553</v>
      </c>
      <c r="C28" s="95"/>
    </row>
    <row r="29" spans="2:5" ht="12.75" customHeight="1" thickBot="1">
      <c r="B29" s="96"/>
      <c r="C29" s="96"/>
      <c r="E29" s="97"/>
    </row>
    <row r="30" spans="2:8" ht="31.5" customHeight="1" thickBot="1">
      <c r="B30" s="84" t="s">
        <v>2541</v>
      </c>
      <c r="C30" s="84" t="s">
        <v>2518</v>
      </c>
      <c r="D30" s="181" t="s">
        <v>2515</v>
      </c>
      <c r="E30" s="181" t="s">
        <v>2513</v>
      </c>
      <c r="F30" s="84" t="s">
        <v>2514</v>
      </c>
      <c r="G30" s="182" t="s">
        <v>2559</v>
      </c>
      <c r="H30" s="182" t="s">
        <v>2560</v>
      </c>
    </row>
    <row r="31" spans="2:8" ht="12.75" customHeight="1" thickBot="1">
      <c r="B31" s="185">
        <v>1</v>
      </c>
      <c r="C31" s="185">
        <v>2</v>
      </c>
      <c r="D31" s="183">
        <v>3</v>
      </c>
      <c r="E31" s="183">
        <v>4</v>
      </c>
      <c r="F31" s="184">
        <v>5</v>
      </c>
      <c r="G31" s="184">
        <v>6</v>
      </c>
      <c r="H31" s="184">
        <v>7</v>
      </c>
    </row>
    <row r="32" spans="2:8" ht="26.25" thickBot="1">
      <c r="B32" s="98" t="s">
        <v>12</v>
      </c>
      <c r="C32" s="189">
        <f>'RAČUN FINANCIRANJA'!C8</f>
        <v>34720518.95</v>
      </c>
      <c r="D32" s="113">
        <f>'RAČUN FINANCIRANJA'!D8</f>
        <v>29145010</v>
      </c>
      <c r="E32" s="113">
        <f>'RAČUN FINANCIRANJA'!E8</f>
        <v>29145010</v>
      </c>
      <c r="F32" s="113">
        <f>'RAČUN FINANCIRANJA'!F8</f>
        <v>26320673.68</v>
      </c>
      <c r="G32" s="99">
        <f>F32/C32*100</f>
        <v>75.80725886587014</v>
      </c>
      <c r="H32" s="99">
        <f>IF(E32=0,"-",F32/E32*100)</f>
        <v>90.3093657542063</v>
      </c>
    </row>
    <row r="33" spans="2:8" ht="39" thickBot="1">
      <c r="B33" s="98" t="s">
        <v>13</v>
      </c>
      <c r="C33" s="189">
        <f>'RAČUN FINANCIRANJA'!C30</f>
        <v>61518486.879999995</v>
      </c>
      <c r="D33" s="114">
        <f>'RAČUN FINANCIRANJA'!D30</f>
        <v>75763100</v>
      </c>
      <c r="E33" s="114">
        <f>'RAČUN FINANCIRANJA'!E30</f>
        <v>74119400</v>
      </c>
      <c r="F33" s="114">
        <f>'RAČUN FINANCIRANJA'!F30</f>
        <v>67736720.4</v>
      </c>
      <c r="G33" s="99">
        <f>F33/C33*100</f>
        <v>110.10791037843552</v>
      </c>
      <c r="H33" s="99">
        <f>IF(E33=0,"-",F33/E33*100)</f>
        <v>91.38865182394893</v>
      </c>
    </row>
    <row r="34" spans="2:8" ht="15" thickBot="1">
      <c r="B34" s="100" t="s">
        <v>16</v>
      </c>
      <c r="C34" s="101">
        <f>C32-C33</f>
        <v>-26797967.929999992</v>
      </c>
      <c r="D34" s="101">
        <f>D32-D33</f>
        <v>-46618090</v>
      </c>
      <c r="E34" s="101">
        <f>E32-E33</f>
        <v>-44974390</v>
      </c>
      <c r="F34" s="101">
        <f>F32-F33</f>
        <v>-41416046.720000006</v>
      </c>
      <c r="G34" s="134">
        <f>F34/C34*100</f>
        <v>154.5492062240856</v>
      </c>
      <c r="H34" s="134">
        <f>IF(E34=0,"-",F34/E34*100)</f>
        <v>92.08806772031818</v>
      </c>
    </row>
    <row r="35" spans="1:8" s="78" customFormat="1" ht="12.75" customHeight="1" thickBot="1">
      <c r="A35" s="79"/>
      <c r="B35" s="102"/>
      <c r="C35" s="102"/>
      <c r="D35" s="103"/>
      <c r="E35" s="103"/>
      <c r="F35" s="79"/>
      <c r="G35" s="79"/>
      <c r="H35" s="79"/>
    </row>
    <row r="36" spans="2:8" ht="26.25" thickBot="1">
      <c r="B36" s="191" t="s">
        <v>2561</v>
      </c>
      <c r="C36" s="193">
        <f>C26+C34</f>
        <v>-29318519.57999991</v>
      </c>
      <c r="D36" s="193">
        <f>D26+D34</f>
        <v>0</v>
      </c>
      <c r="E36" s="193">
        <f>E26+E34</f>
        <v>0</v>
      </c>
      <c r="F36" s="193">
        <f>F26+F34</f>
        <v>-34692728.98999996</v>
      </c>
      <c r="G36" s="99" t="str">
        <f>IF(D36=0,"-",F36/D36*100)</f>
        <v>-</v>
      </c>
      <c r="H36" s="99" t="str">
        <f>IF(E36=0,"-",F36/E36*100)</f>
        <v>-</v>
      </c>
    </row>
    <row r="37" spans="1:7" ht="12.75" customHeight="1">
      <c r="A37" s="78"/>
      <c r="B37" s="104"/>
      <c r="C37" s="104"/>
      <c r="D37" s="105"/>
      <c r="E37" s="105"/>
      <c r="F37" s="78"/>
      <c r="G37" s="78"/>
    </row>
    <row r="38" spans="1:3" ht="15">
      <c r="A38" s="106"/>
      <c r="B38" s="95" t="s">
        <v>2563</v>
      </c>
      <c r="C38" s="106"/>
    </row>
    <row r="39" spans="1:3" ht="9.75" customHeight="1" thickBot="1">
      <c r="A39" s="107"/>
      <c r="B39" s="106"/>
      <c r="C39" s="106"/>
    </row>
    <row r="40" spans="1:8" ht="31.5" customHeight="1" thickBot="1">
      <c r="A40" s="108"/>
      <c r="B40" s="84" t="s">
        <v>2541</v>
      </c>
      <c r="C40" s="84" t="s">
        <v>2518</v>
      </c>
      <c r="D40" s="181" t="s">
        <v>2515</v>
      </c>
      <c r="E40" s="181" t="s">
        <v>2513</v>
      </c>
      <c r="F40" s="84" t="s">
        <v>2514</v>
      </c>
      <c r="G40" s="182" t="s">
        <v>2559</v>
      </c>
      <c r="H40" s="182" t="s">
        <v>2560</v>
      </c>
    </row>
    <row r="41" spans="1:8" ht="12.75" customHeight="1" thickBot="1">
      <c r="A41" s="109"/>
      <c r="B41" s="185">
        <v>1</v>
      </c>
      <c r="C41" s="185">
        <v>2</v>
      </c>
      <c r="D41" s="183">
        <v>3</v>
      </c>
      <c r="E41" s="183">
        <v>4</v>
      </c>
      <c r="F41" s="184">
        <v>5</v>
      </c>
      <c r="G41" s="184">
        <v>6</v>
      </c>
      <c r="H41" s="184">
        <v>7</v>
      </c>
    </row>
    <row r="42" spans="2:8" ht="39" thickBot="1">
      <c r="B42" s="94" t="s">
        <v>2564</v>
      </c>
      <c r="C42" s="190">
        <v>-145300721.49</v>
      </c>
      <c r="D42" s="192" t="s">
        <v>2539</v>
      </c>
      <c r="E42" s="192" t="s">
        <v>2539</v>
      </c>
      <c r="F42" s="113">
        <f>C44</f>
        <v>-174619241.06999993</v>
      </c>
      <c r="G42" s="99">
        <f>F42/C42*100</f>
        <v>120.17782105921458</v>
      </c>
      <c r="H42" s="99" t="s">
        <v>2539</v>
      </c>
    </row>
    <row r="43" ht="15" thickBot="1">
      <c r="A43" s="76"/>
    </row>
    <row r="44" spans="1:8" ht="53.25" customHeight="1" thickBot="1">
      <c r="A44" s="76"/>
      <c r="B44" s="191" t="s">
        <v>2565</v>
      </c>
      <c r="C44" s="193">
        <f>C36+C42</f>
        <v>-174619241.06999993</v>
      </c>
      <c r="D44" s="193" t="s">
        <v>2539</v>
      </c>
      <c r="E44" s="193" t="s">
        <v>2539</v>
      </c>
      <c r="F44" s="193">
        <f>F36+F42</f>
        <v>-209311970.05999988</v>
      </c>
      <c r="G44" s="99">
        <f>F44/C44*100</f>
        <v>119.86764389618014</v>
      </c>
      <c r="H44" s="99" t="s">
        <v>2539</v>
      </c>
    </row>
    <row r="47" spans="1:8" ht="15">
      <c r="A47" s="305" t="s">
        <v>2566</v>
      </c>
      <c r="B47" s="306"/>
      <c r="C47" s="306"/>
      <c r="D47" s="306"/>
      <c r="E47" s="306"/>
      <c r="F47" s="306"/>
      <c r="G47" s="306"/>
      <c r="H47" s="306"/>
    </row>
    <row r="48" ht="6.75" customHeight="1"/>
    <row r="49" spans="1:5" ht="14.25">
      <c r="A49" s="76" t="s">
        <v>2567</v>
      </c>
      <c r="B49" s="77"/>
      <c r="C49" s="77"/>
      <c r="D49" s="77"/>
      <c r="E49" s="78"/>
    </row>
    <row r="50" spans="1:5" ht="14.25">
      <c r="A50" s="76" t="s">
        <v>2568</v>
      </c>
      <c r="B50" s="77"/>
      <c r="C50" s="77"/>
      <c r="D50" s="77"/>
      <c r="E50" s="78"/>
    </row>
    <row r="63" ht="13.5" customHeight="1"/>
    <row r="1782" ht="10.5" customHeight="1"/>
    <row r="1784" ht="7.5" customHeight="1"/>
    <row r="1810" ht="3.75" customHeight="1"/>
    <row r="1819" ht="4.5" customHeight="1"/>
    <row r="1822" ht="4.5" customHeight="1"/>
    <row r="1824" ht="4.5" customHeight="1"/>
  </sheetData>
  <sheetProtection/>
  <mergeCells count="4">
    <mergeCell ref="A12:H12"/>
    <mergeCell ref="A47:H47"/>
    <mergeCell ref="A6:H6"/>
    <mergeCell ref="A7:H7"/>
  </mergeCells>
  <printOptions horizontalCentered="1"/>
  <pageMargins left="0.5118110236220472" right="0" top="0.5905511811023623" bottom="0.5905511811023623" header="0.3937007874015748" footer="0.3937007874015748"/>
  <pageSetup firstPageNumber="1" useFirstPageNumber="1" horizontalDpi="600" verticalDpi="600" orientation="portrait" paperSize="9" scale="85" r:id="rId1"/>
  <headerFooter alignWithMargins="0"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1"/>
  <sheetViews>
    <sheetView zoomScalePageLayoutView="0" workbookViewId="0" topLeftCell="A2">
      <selection activeCell="D2" sqref="D2"/>
    </sheetView>
  </sheetViews>
  <sheetFormatPr defaultColWidth="9.140625" defaultRowHeight="12.75"/>
  <cols>
    <col min="1" max="1" width="10.140625" style="16" customWidth="1"/>
    <col min="2" max="2" width="44.57421875" style="22" customWidth="1"/>
    <col min="3" max="6" width="13.57421875" style="43" customWidth="1"/>
    <col min="7" max="8" width="8.8515625" style="28" customWidth="1"/>
    <col min="9" max="9" width="10.00390625" style="9" customWidth="1"/>
    <col min="10" max="16384" width="9.140625" style="9" customWidth="1"/>
  </cols>
  <sheetData>
    <row r="1" spans="1:4" s="136" customFormat="1" ht="14.25" hidden="1">
      <c r="A1" s="136" t="s">
        <v>352</v>
      </c>
      <c r="B1" s="137" t="s">
        <v>353</v>
      </c>
      <c r="C1" s="136" t="s">
        <v>353</v>
      </c>
      <c r="D1" s="136" t="s">
        <v>353</v>
      </c>
    </row>
    <row r="2" spans="1:2" ht="15.75" customHeight="1">
      <c r="A2" s="18" t="s">
        <v>0</v>
      </c>
      <c r="B2" s="19"/>
    </row>
    <row r="3" spans="1:2" ht="8.25" customHeight="1">
      <c r="A3" s="18"/>
      <c r="B3" s="19"/>
    </row>
    <row r="4" spans="1:2" ht="15.75" customHeight="1">
      <c r="A4" s="18" t="s">
        <v>2543</v>
      </c>
      <c r="B4" s="19"/>
    </row>
    <row r="5" spans="1:8" s="5" customFormat="1" ht="12.75">
      <c r="A5" s="4"/>
      <c r="B5" s="11"/>
      <c r="C5" s="40"/>
      <c r="D5" s="40"/>
      <c r="E5" s="40"/>
      <c r="F5" s="40"/>
      <c r="G5" s="29"/>
      <c r="H5" s="29" t="s">
        <v>8</v>
      </c>
    </row>
    <row r="6" spans="1:8" s="6" customFormat="1" ht="36" customHeight="1">
      <c r="A6" s="12" t="s">
        <v>2540</v>
      </c>
      <c r="B6" s="20" t="s">
        <v>2541</v>
      </c>
      <c r="C6" s="167" t="s">
        <v>2518</v>
      </c>
      <c r="D6" s="167" t="s">
        <v>2515</v>
      </c>
      <c r="E6" s="167" t="s">
        <v>2513</v>
      </c>
      <c r="F6" s="46" t="s">
        <v>2514</v>
      </c>
      <c r="G6" s="24" t="s">
        <v>2542</v>
      </c>
      <c r="H6" s="24" t="s">
        <v>2516</v>
      </c>
    </row>
    <row r="7" spans="1:8" s="15" customFormat="1" ht="12">
      <c r="A7" s="21" t="s">
        <v>2</v>
      </c>
      <c r="B7" s="21" t="s">
        <v>3</v>
      </c>
      <c r="C7" s="171">
        <v>3</v>
      </c>
      <c r="D7" s="171">
        <v>4</v>
      </c>
      <c r="E7" s="172">
        <v>5</v>
      </c>
      <c r="F7" s="172">
        <v>6</v>
      </c>
      <c r="G7" s="21" t="s">
        <v>6</v>
      </c>
      <c r="H7" s="21" t="s">
        <v>1</v>
      </c>
    </row>
    <row r="8" spans="1:8" s="5" customFormat="1" ht="7.5" customHeight="1">
      <c r="A8" s="17"/>
      <c r="B8" s="17"/>
      <c r="C8" s="39"/>
      <c r="D8" s="39"/>
      <c r="E8" s="39"/>
      <c r="F8" s="39"/>
      <c r="G8" s="31"/>
      <c r="H8" s="31"/>
    </row>
    <row r="9" spans="1:9" s="126" customFormat="1" ht="12.75">
      <c r="A9" s="147"/>
      <c r="B9" s="148" t="s">
        <v>20</v>
      </c>
      <c r="C9" s="155">
        <f>0+C$10+C$220</f>
        <v>714936830.48</v>
      </c>
      <c r="D9" s="155">
        <f>0+D$10+D$220</f>
        <v>772534990</v>
      </c>
      <c r="E9" s="155">
        <f>0+E$10+E$220</f>
        <v>772534990</v>
      </c>
      <c r="F9" s="149">
        <f>0+F$10+F$220</f>
        <v>668514001.38</v>
      </c>
      <c r="G9" s="150">
        <f>F9/C9*100</f>
        <v>93.5067229549732</v>
      </c>
      <c r="H9" s="150">
        <f>IF(OR($E9=0,$F9=0),"-",$F9/$E9*100)</f>
        <v>86.53510974046625</v>
      </c>
      <c r="I9" s="173"/>
    </row>
    <row r="10" spans="1:8" s="126" customFormat="1" ht="12.75">
      <c r="A10" s="147" t="s">
        <v>7</v>
      </c>
      <c r="B10" s="148" t="s">
        <v>10</v>
      </c>
      <c r="C10" s="155">
        <f>0+C$11+C$23+C$83+C$129+C$175+C$194</f>
        <v>656162745.39</v>
      </c>
      <c r="D10" s="155">
        <f>0+D$11+D$23+D$83+D$129+D$175+D$194</f>
        <v>700268990</v>
      </c>
      <c r="E10" s="155">
        <f>0+E$11+E$23+E$83+E$129+E$175+E$194</f>
        <v>700268990</v>
      </c>
      <c r="F10" s="149">
        <f>0+F$11+F$23+F$83+F$129+F$175+F$194</f>
        <v>642753422.28</v>
      </c>
      <c r="G10" s="150">
        <f>F10/C10*100</f>
        <v>97.9564028582528</v>
      </c>
      <c r="H10" s="150">
        <f aca="true" t="shared" si="0" ref="H10:H77">IF(OR($E10=0,$F10=0),"-",$F10/$E10*100)</f>
        <v>91.7866464828037</v>
      </c>
    </row>
    <row r="11" spans="1:8" s="126" customFormat="1" ht="12.75">
      <c r="A11" s="147" t="s">
        <v>21</v>
      </c>
      <c r="B11" s="148" t="s">
        <v>22</v>
      </c>
      <c r="C11" s="155">
        <f>0+C$12+C$16+C$20</f>
        <v>346499995.07</v>
      </c>
      <c r="D11" s="155">
        <f>0+D$12+D$16+D$20</f>
        <v>377243000</v>
      </c>
      <c r="E11" s="155">
        <f>0+E$12+E$16+E$20</f>
        <v>377243000</v>
      </c>
      <c r="F11" s="149">
        <f>0+F$12+F$16+F$20</f>
        <v>360924037.34999996</v>
      </c>
      <c r="G11" s="150">
        <f>F11/C11*100</f>
        <v>104.1627828240188</v>
      </c>
      <c r="H11" s="150">
        <f t="shared" si="0"/>
        <v>95.67415097165487</v>
      </c>
    </row>
    <row r="12" spans="1:8" s="126" customFormat="1" ht="12.75">
      <c r="A12" s="147" t="s">
        <v>23</v>
      </c>
      <c r="B12" s="148" t="s">
        <v>24</v>
      </c>
      <c r="C12" s="155">
        <f>0+C$13+C$14+C$15</f>
        <v>320052960.62</v>
      </c>
      <c r="D12" s="155">
        <f>0+D$13+D$14+D$15</f>
        <v>347305000</v>
      </c>
      <c r="E12" s="155">
        <f>0+E$13+E$14+E$15</f>
        <v>347305000</v>
      </c>
      <c r="F12" s="149">
        <f>0+F$13+F$14+F$15</f>
        <v>332615719.45</v>
      </c>
      <c r="G12" s="150">
        <f>F12/C12*100</f>
        <v>103.92521250410047</v>
      </c>
      <c r="H12" s="150">
        <f t="shared" si="0"/>
        <v>95.77049551546911</v>
      </c>
    </row>
    <row r="13" spans="1:8" s="126" customFormat="1" ht="12.75">
      <c r="A13" s="124" t="s">
        <v>25</v>
      </c>
      <c r="B13" s="118" t="s">
        <v>24</v>
      </c>
      <c r="C13" s="120">
        <v>300487142.8</v>
      </c>
      <c r="D13" s="157">
        <v>327720000</v>
      </c>
      <c r="E13" s="157">
        <v>327720000</v>
      </c>
      <c r="F13" s="125">
        <v>312349776.28</v>
      </c>
      <c r="G13" s="152">
        <f aca="true" t="shared" si="1" ref="G13:G76">F13/C13*100</f>
        <v>103.94780068440252</v>
      </c>
      <c r="H13" s="152">
        <f>IF(OR($E13=0,$F13=0),"-",$F13/$E13*100)</f>
        <v>95.30995248382766</v>
      </c>
    </row>
    <row r="14" spans="1:8" s="126" customFormat="1" ht="12.75">
      <c r="A14" s="124" t="s">
        <v>25</v>
      </c>
      <c r="B14" s="118" t="s">
        <v>2694</v>
      </c>
      <c r="C14" s="120">
        <v>13784937.27</v>
      </c>
      <c r="D14" s="157">
        <v>13800000</v>
      </c>
      <c r="E14" s="157">
        <v>13800000</v>
      </c>
      <c r="F14" s="125">
        <v>14278194.99</v>
      </c>
      <c r="G14" s="152">
        <f t="shared" si="1"/>
        <v>103.578236957766</v>
      </c>
      <c r="H14" s="152">
        <f t="shared" si="0"/>
        <v>103.46518108695652</v>
      </c>
    </row>
    <row r="15" spans="1:8" s="126" customFormat="1" ht="12.75">
      <c r="A15" s="124" t="s">
        <v>25</v>
      </c>
      <c r="B15" s="118" t="s">
        <v>2695</v>
      </c>
      <c r="C15" s="120">
        <v>5780880.55</v>
      </c>
      <c r="D15" s="157">
        <v>5785000</v>
      </c>
      <c r="E15" s="157">
        <v>5785000</v>
      </c>
      <c r="F15" s="125">
        <v>5987748.18</v>
      </c>
      <c r="G15" s="152">
        <f t="shared" si="1"/>
        <v>103.57847957955124</v>
      </c>
      <c r="H15" s="152">
        <f t="shared" si="0"/>
        <v>103.50472221261884</v>
      </c>
    </row>
    <row r="16" spans="1:8" s="126" customFormat="1" ht="12.75">
      <c r="A16" s="147" t="s">
        <v>27</v>
      </c>
      <c r="B16" s="148" t="s">
        <v>28</v>
      </c>
      <c r="C16" s="155">
        <f>0+C$17+C$18+C$19</f>
        <v>17593024.110000003</v>
      </c>
      <c r="D16" s="155">
        <f>0+D$17+D$18+D$19</f>
        <v>19905000</v>
      </c>
      <c r="E16" s="155">
        <f>0+E$17+E$18+E$19</f>
        <v>19905000</v>
      </c>
      <c r="F16" s="149">
        <f>0+F$17+F$18+F$19</f>
        <v>17884300.25</v>
      </c>
      <c r="G16" s="150">
        <f>F16/C16*100</f>
        <v>101.65563429106217</v>
      </c>
      <c r="H16" s="150">
        <f t="shared" si="0"/>
        <v>89.84828058276815</v>
      </c>
    </row>
    <row r="17" spans="1:8" s="126" customFormat="1" ht="12.75">
      <c r="A17" s="124" t="s">
        <v>29</v>
      </c>
      <c r="B17" s="118" t="s">
        <v>30</v>
      </c>
      <c r="C17" s="120">
        <v>58467.85</v>
      </c>
      <c r="D17" s="157">
        <v>300000</v>
      </c>
      <c r="E17" s="157">
        <v>300000</v>
      </c>
      <c r="F17" s="125">
        <v>283319.13</v>
      </c>
      <c r="G17" s="152">
        <f t="shared" si="1"/>
        <v>484.5725129280451</v>
      </c>
      <c r="H17" s="152">
        <f t="shared" si="0"/>
        <v>94.43971</v>
      </c>
    </row>
    <row r="18" spans="1:8" s="126" customFormat="1" ht="12.75">
      <c r="A18" s="124" t="s">
        <v>29</v>
      </c>
      <c r="B18" s="118" t="s">
        <v>31</v>
      </c>
      <c r="C18" s="120">
        <v>0</v>
      </c>
      <c r="D18" s="157">
        <v>0</v>
      </c>
      <c r="E18" s="157">
        <v>0</v>
      </c>
      <c r="F18" s="125">
        <v>15529.72</v>
      </c>
      <c r="G18" s="152" t="e">
        <f t="shared" si="1"/>
        <v>#DIV/0!</v>
      </c>
      <c r="H18" s="152" t="str">
        <f t="shared" si="0"/>
        <v>-</v>
      </c>
    </row>
    <row r="19" spans="1:8" s="126" customFormat="1" ht="12.75">
      <c r="A19" s="124" t="s">
        <v>32</v>
      </c>
      <c r="B19" s="118" t="s">
        <v>33</v>
      </c>
      <c r="C19" s="120">
        <v>17534556.26</v>
      </c>
      <c r="D19" s="157">
        <v>19605000</v>
      </c>
      <c r="E19" s="157">
        <v>19605000</v>
      </c>
      <c r="F19" s="125">
        <v>17585451.4</v>
      </c>
      <c r="G19" s="152">
        <f t="shared" si="1"/>
        <v>100.29025621889332</v>
      </c>
      <c r="H19" s="152">
        <f t="shared" si="0"/>
        <v>89.69880846722774</v>
      </c>
    </row>
    <row r="20" spans="1:8" s="126" customFormat="1" ht="12.75">
      <c r="A20" s="147" t="s">
        <v>34</v>
      </c>
      <c r="B20" s="148" t="s">
        <v>35</v>
      </c>
      <c r="C20" s="155">
        <f>0+C$21+C$22</f>
        <v>8854010.34</v>
      </c>
      <c r="D20" s="155">
        <f>0+D$21+D$22</f>
        <v>10033000</v>
      </c>
      <c r="E20" s="155">
        <f>0+E$21+E$22</f>
        <v>10033000</v>
      </c>
      <c r="F20" s="149">
        <f>0+F$21+F$22</f>
        <v>10424017.65</v>
      </c>
      <c r="G20" s="150">
        <f t="shared" si="1"/>
        <v>117.7321603398986</v>
      </c>
      <c r="H20" s="150">
        <f t="shared" si="0"/>
        <v>103.89731535931426</v>
      </c>
    </row>
    <row r="21" spans="1:8" s="126" customFormat="1" ht="12.75">
      <c r="A21" s="124" t="s">
        <v>36</v>
      </c>
      <c r="B21" s="118" t="s">
        <v>37</v>
      </c>
      <c r="C21" s="120">
        <v>2778575.93</v>
      </c>
      <c r="D21" s="157">
        <v>3721000</v>
      </c>
      <c r="E21" s="157">
        <v>3721000</v>
      </c>
      <c r="F21" s="125">
        <v>4228731.75</v>
      </c>
      <c r="G21" s="152">
        <f t="shared" si="1"/>
        <v>152.1906133405539</v>
      </c>
      <c r="H21" s="152">
        <f t="shared" si="0"/>
        <v>113.64503493684492</v>
      </c>
    </row>
    <row r="22" spans="1:8" s="126" customFormat="1" ht="12.75">
      <c r="A22" s="124" t="s">
        <v>38</v>
      </c>
      <c r="B22" s="118" t="s">
        <v>39</v>
      </c>
      <c r="C22" s="120">
        <v>6075434.41</v>
      </c>
      <c r="D22" s="157">
        <v>6312000</v>
      </c>
      <c r="E22" s="157">
        <v>6312000</v>
      </c>
      <c r="F22" s="125">
        <v>6195285.9</v>
      </c>
      <c r="G22" s="152">
        <f t="shared" si="1"/>
        <v>101.97272296780504</v>
      </c>
      <c r="H22" s="152">
        <f t="shared" si="0"/>
        <v>98.15091730038023</v>
      </c>
    </row>
    <row r="23" spans="1:8" s="126" customFormat="1" ht="25.5">
      <c r="A23" s="147" t="s">
        <v>40</v>
      </c>
      <c r="B23" s="148" t="s">
        <v>41</v>
      </c>
      <c r="C23" s="155">
        <f>0+C$24+C$28+C$41+C$65+C$77</f>
        <v>27659010.900000002</v>
      </c>
      <c r="D23" s="155">
        <f>0+D$24+D$28+D$41+D$65+D$77</f>
        <v>38687161</v>
      </c>
      <c r="E23" s="155">
        <f>0+E$24+E$28+E$41+E$65+E$77</f>
        <v>38687161</v>
      </c>
      <c r="F23" s="149">
        <f>0+F$24+F$28+F$41+F$65+F$77</f>
        <v>26276052.81</v>
      </c>
      <c r="G23" s="150">
        <f t="shared" si="1"/>
        <v>94.99997272136726</v>
      </c>
      <c r="H23" s="150">
        <f t="shared" si="0"/>
        <v>67.91931000054514</v>
      </c>
    </row>
    <row r="24" spans="1:8" s="126" customFormat="1" ht="12.75">
      <c r="A24" s="147" t="s">
        <v>42</v>
      </c>
      <c r="B24" s="148" t="s">
        <v>43</v>
      </c>
      <c r="C24" s="155">
        <f>0+C$25</f>
        <v>0</v>
      </c>
      <c r="D24" s="155">
        <f>0+D$25</f>
        <v>4600</v>
      </c>
      <c r="E24" s="155">
        <f>0+E$25</f>
        <v>4600</v>
      </c>
      <c r="F24" s="149">
        <f>0+F$25</f>
        <v>4529.5</v>
      </c>
      <c r="G24" s="150" t="s">
        <v>2539</v>
      </c>
      <c r="H24" s="150">
        <f t="shared" si="0"/>
        <v>98.46739130434783</v>
      </c>
    </row>
    <row r="25" spans="1:8" s="126" customFormat="1" ht="12.75">
      <c r="A25" s="124" t="s">
        <v>45</v>
      </c>
      <c r="B25" s="118" t="s">
        <v>46</v>
      </c>
      <c r="C25" s="120">
        <v>0</v>
      </c>
      <c r="D25" s="157">
        <f>0+D$26+D$27</f>
        <v>4600</v>
      </c>
      <c r="E25" s="157">
        <f>0+E$26+E$27</f>
        <v>4600</v>
      </c>
      <c r="F25" s="125">
        <f>0+F$26+F$27</f>
        <v>4529.5</v>
      </c>
      <c r="G25" s="152" t="s">
        <v>2539</v>
      </c>
      <c r="H25" s="152">
        <f t="shared" si="0"/>
        <v>98.46739130434783</v>
      </c>
    </row>
    <row r="26" spans="1:8" s="126" customFormat="1" ht="12.75" hidden="1">
      <c r="A26" s="124" t="s">
        <v>47</v>
      </c>
      <c r="B26" s="118" t="s">
        <v>48</v>
      </c>
      <c r="C26" s="120">
        <v>0</v>
      </c>
      <c r="D26" s="157">
        <v>400</v>
      </c>
      <c r="E26" s="157">
        <v>400</v>
      </c>
      <c r="F26" s="125">
        <v>400</v>
      </c>
      <c r="G26" s="152" t="e">
        <f t="shared" si="1"/>
        <v>#DIV/0!</v>
      </c>
      <c r="H26" s="152">
        <f t="shared" si="0"/>
        <v>100</v>
      </c>
    </row>
    <row r="27" spans="1:8" s="126" customFormat="1" ht="12.75" hidden="1">
      <c r="A27" s="124" t="s">
        <v>49</v>
      </c>
      <c r="B27" s="118" t="s">
        <v>50</v>
      </c>
      <c r="C27" s="120">
        <v>0</v>
      </c>
      <c r="D27" s="157">
        <v>4200</v>
      </c>
      <c r="E27" s="157">
        <v>4200</v>
      </c>
      <c r="F27" s="125">
        <v>4129.5</v>
      </c>
      <c r="G27" s="152" t="e">
        <f t="shared" si="1"/>
        <v>#DIV/0!</v>
      </c>
      <c r="H27" s="152">
        <f t="shared" si="0"/>
        <v>98.32142857142857</v>
      </c>
    </row>
    <row r="28" spans="1:8" s="126" customFormat="1" ht="25.5">
      <c r="A28" s="147" t="s">
        <v>51</v>
      </c>
      <c r="B28" s="148" t="s">
        <v>2523</v>
      </c>
      <c r="C28" s="155">
        <f>0+C$29+C$35</f>
        <v>644470.5800000001</v>
      </c>
      <c r="D28" s="155">
        <f>0+D$29+D$35</f>
        <v>1086600</v>
      </c>
      <c r="E28" s="155">
        <f>0+E$29+E$35</f>
        <v>1086600</v>
      </c>
      <c r="F28" s="149">
        <f>0+F$29+F$35</f>
        <v>1412408.18</v>
      </c>
      <c r="G28" s="150">
        <f t="shared" si="1"/>
        <v>219.15789856536193</v>
      </c>
      <c r="H28" s="150">
        <f t="shared" si="0"/>
        <v>129.9841873734585</v>
      </c>
    </row>
    <row r="29" spans="1:8" s="126" customFormat="1" ht="12.75">
      <c r="A29" s="124" t="s">
        <v>52</v>
      </c>
      <c r="B29" s="118" t="s">
        <v>53</v>
      </c>
      <c r="C29" s="120">
        <f>0+C$30+C31+C32+C33+C34</f>
        <v>644470.5800000001</v>
      </c>
      <c r="D29" s="157">
        <f>0+D$30+D31+D32+D33+D34</f>
        <v>0</v>
      </c>
      <c r="E29" s="157">
        <f>0+E$30+E31+E32+E33+E34</f>
        <v>0</v>
      </c>
      <c r="F29" s="120">
        <f>0+F$30+F31+F32+F33+F34</f>
        <v>20972</v>
      </c>
      <c r="G29" s="152">
        <f t="shared" si="1"/>
        <v>3.2541438897024593</v>
      </c>
      <c r="H29" s="152" t="str">
        <f t="shared" si="0"/>
        <v>-</v>
      </c>
    </row>
    <row r="30" spans="1:8" s="126" customFormat="1" ht="12.75" hidden="1">
      <c r="A30" s="124" t="s">
        <v>54</v>
      </c>
      <c r="B30" s="118" t="s">
        <v>55</v>
      </c>
      <c r="C30" s="120">
        <v>0</v>
      </c>
      <c r="D30" s="157">
        <v>0</v>
      </c>
      <c r="E30" s="157">
        <v>0</v>
      </c>
      <c r="F30" s="125">
        <v>20972</v>
      </c>
      <c r="G30" s="152" t="e">
        <f t="shared" si="1"/>
        <v>#DIV/0!</v>
      </c>
      <c r="H30" s="152" t="str">
        <f t="shared" si="0"/>
        <v>-</v>
      </c>
    </row>
    <row r="31" spans="1:8" s="126" customFormat="1" ht="12.75" hidden="1">
      <c r="A31" s="127" t="s">
        <v>54</v>
      </c>
      <c r="B31" s="123" t="s">
        <v>2519</v>
      </c>
      <c r="C31" s="120">
        <v>85040.72</v>
      </c>
      <c r="D31" s="157"/>
      <c r="E31" s="157"/>
      <c r="F31" s="125"/>
      <c r="G31" s="152">
        <f t="shared" si="1"/>
        <v>0</v>
      </c>
      <c r="H31" s="152"/>
    </row>
    <row r="32" spans="1:8" s="126" customFormat="1" ht="12.75" hidden="1">
      <c r="A32" s="127" t="s">
        <v>54</v>
      </c>
      <c r="B32" s="123" t="s">
        <v>2520</v>
      </c>
      <c r="C32" s="120">
        <v>146020.89</v>
      </c>
      <c r="D32" s="157"/>
      <c r="E32" s="157"/>
      <c r="F32" s="125"/>
      <c r="G32" s="152">
        <f t="shared" si="1"/>
        <v>0</v>
      </c>
      <c r="H32" s="152"/>
    </row>
    <row r="33" spans="1:8" s="126" customFormat="1" ht="12.75" hidden="1">
      <c r="A33" s="127" t="s">
        <v>54</v>
      </c>
      <c r="B33" s="123" t="s">
        <v>2521</v>
      </c>
      <c r="C33" s="120">
        <v>319028.57</v>
      </c>
      <c r="D33" s="157"/>
      <c r="E33" s="157"/>
      <c r="F33" s="125"/>
      <c r="G33" s="152">
        <f t="shared" si="1"/>
        <v>0</v>
      </c>
      <c r="H33" s="152"/>
    </row>
    <row r="34" spans="1:8" s="126" customFormat="1" ht="12.75" hidden="1">
      <c r="A34" s="127" t="s">
        <v>54</v>
      </c>
      <c r="B34" s="123" t="s">
        <v>2522</v>
      </c>
      <c r="C34" s="120">
        <v>94380.4</v>
      </c>
      <c r="D34" s="157"/>
      <c r="E34" s="157"/>
      <c r="F34" s="125"/>
      <c r="G34" s="152">
        <f t="shared" si="1"/>
        <v>0</v>
      </c>
      <c r="H34" s="152"/>
    </row>
    <row r="35" spans="1:8" s="126" customFormat="1" ht="12.75">
      <c r="A35" s="124" t="s">
        <v>56</v>
      </c>
      <c r="B35" s="123" t="s">
        <v>2524</v>
      </c>
      <c r="C35" s="120">
        <f>0+C$36+C$37+C$38+C$39+C$40</f>
        <v>0</v>
      </c>
      <c r="D35" s="157">
        <f>0+D$36+D$37+D$38+D$39+D$40</f>
        <v>1086600</v>
      </c>
      <c r="E35" s="157">
        <f>0+E$36+E$37+E$38+E$39+E$40</f>
        <v>1086600</v>
      </c>
      <c r="F35" s="125">
        <f>0+F$36+F$37+F$38+F$39+F$40</f>
        <v>1391436.18</v>
      </c>
      <c r="G35" s="152" t="e">
        <f t="shared" si="1"/>
        <v>#DIV/0!</v>
      </c>
      <c r="H35" s="152">
        <f t="shared" si="0"/>
        <v>128.05413031474322</v>
      </c>
    </row>
    <row r="36" spans="1:8" s="126" customFormat="1" ht="12.75" hidden="1">
      <c r="A36" s="124" t="s">
        <v>57</v>
      </c>
      <c r="B36" s="118" t="s">
        <v>58</v>
      </c>
      <c r="C36" s="120">
        <v>0</v>
      </c>
      <c r="D36" s="157">
        <v>64600</v>
      </c>
      <c r="E36" s="157">
        <v>64600</v>
      </c>
      <c r="F36" s="125">
        <v>64260</v>
      </c>
      <c r="G36" s="152" t="e">
        <f t="shared" si="1"/>
        <v>#DIV/0!</v>
      </c>
      <c r="H36" s="152">
        <f t="shared" si="0"/>
        <v>99.47368421052632</v>
      </c>
    </row>
    <row r="37" spans="1:8" s="126" customFormat="1" ht="12.75" hidden="1">
      <c r="A37" s="124" t="s">
        <v>57</v>
      </c>
      <c r="B37" s="118" t="s">
        <v>59</v>
      </c>
      <c r="C37" s="120">
        <v>0</v>
      </c>
      <c r="D37" s="157">
        <v>57000</v>
      </c>
      <c r="E37" s="157">
        <v>57000</v>
      </c>
      <c r="F37" s="125">
        <v>56885.72</v>
      </c>
      <c r="G37" s="152" t="e">
        <f t="shared" si="1"/>
        <v>#DIV/0!</v>
      </c>
      <c r="H37" s="152">
        <f t="shared" si="0"/>
        <v>99.79950877192982</v>
      </c>
    </row>
    <row r="38" spans="1:8" s="126" customFormat="1" ht="12.75" hidden="1">
      <c r="A38" s="124" t="s">
        <v>57</v>
      </c>
      <c r="B38" s="118" t="s">
        <v>60</v>
      </c>
      <c r="C38" s="120">
        <v>0</v>
      </c>
      <c r="D38" s="157">
        <v>50000</v>
      </c>
      <c r="E38" s="157">
        <v>50000</v>
      </c>
      <c r="F38" s="125">
        <v>4691.66</v>
      </c>
      <c r="G38" s="152" t="e">
        <f t="shared" si="1"/>
        <v>#DIV/0!</v>
      </c>
      <c r="H38" s="152">
        <f t="shared" si="0"/>
        <v>9.38332</v>
      </c>
    </row>
    <row r="39" spans="1:8" s="126" customFormat="1" ht="12.75" hidden="1">
      <c r="A39" s="124" t="s">
        <v>57</v>
      </c>
      <c r="B39" s="118" t="s">
        <v>61</v>
      </c>
      <c r="C39" s="120">
        <v>0</v>
      </c>
      <c r="D39" s="157">
        <v>440000</v>
      </c>
      <c r="E39" s="157">
        <v>440000</v>
      </c>
      <c r="F39" s="125">
        <v>362148.8</v>
      </c>
      <c r="G39" s="152" t="e">
        <f t="shared" si="1"/>
        <v>#DIV/0!</v>
      </c>
      <c r="H39" s="152">
        <f t="shared" si="0"/>
        <v>82.30654545454546</v>
      </c>
    </row>
    <row r="40" spans="1:8" s="126" customFormat="1" ht="12.75" hidden="1">
      <c r="A40" s="124" t="s">
        <v>57</v>
      </c>
      <c r="B40" s="118" t="s">
        <v>62</v>
      </c>
      <c r="C40" s="120">
        <v>0</v>
      </c>
      <c r="D40" s="157">
        <v>475000</v>
      </c>
      <c r="E40" s="157">
        <v>475000</v>
      </c>
      <c r="F40" s="125">
        <v>903450</v>
      </c>
      <c r="G40" s="152" t="e">
        <f t="shared" si="1"/>
        <v>#DIV/0!</v>
      </c>
      <c r="H40" s="152">
        <f t="shared" si="0"/>
        <v>190.2</v>
      </c>
    </row>
    <row r="41" spans="1:8" s="126" customFormat="1" ht="12.75">
      <c r="A41" s="147" t="s">
        <v>63</v>
      </c>
      <c r="B41" s="148" t="s">
        <v>64</v>
      </c>
      <c r="C41" s="155">
        <f>0+C$42+C$55</f>
        <v>2354766.46</v>
      </c>
      <c r="D41" s="155">
        <f>0+D$42+D$55</f>
        <v>5313650</v>
      </c>
      <c r="E41" s="155">
        <f>0+E$42+E$55</f>
        <v>5313650</v>
      </c>
      <c r="F41" s="149">
        <f>0+F$42+F$55</f>
        <v>5050530.35</v>
      </c>
      <c r="G41" s="150">
        <f t="shared" si="1"/>
        <v>214.48115708255838</v>
      </c>
      <c r="H41" s="150">
        <f t="shared" si="0"/>
        <v>95.04823144166438</v>
      </c>
    </row>
    <row r="42" spans="1:8" s="126" customFormat="1" ht="12.75">
      <c r="A42" s="124" t="s">
        <v>65</v>
      </c>
      <c r="B42" s="118" t="s">
        <v>66</v>
      </c>
      <c r="C42" s="120">
        <f>0+C$43+C$44+C$45+C$46+C$47+C$48+C$49+C$50+C$51+C$52+C$53+C$54</f>
        <v>2315806.46</v>
      </c>
      <c r="D42" s="157">
        <f>0+D$43+D$44+D$45+D$46+D$47+D$48+D$49+D$50+D$51+D$52+D$53+D$54</f>
        <v>3818200</v>
      </c>
      <c r="E42" s="157">
        <f>0+E$43+E$44+E$45+E$46+E$47+E$48+E$49+E$50+E$51+E$52+E$53+E$54</f>
        <v>3818200</v>
      </c>
      <c r="F42" s="125">
        <f>0+F$43+F$44+F$45+F$46+F$47+F$48+F$49+F$50+F$51+F$52+F$53+F$54</f>
        <v>4030654.29</v>
      </c>
      <c r="G42" s="152">
        <f t="shared" si="1"/>
        <v>174.04970404996624</v>
      </c>
      <c r="H42" s="152">
        <f t="shared" si="0"/>
        <v>105.56425252736892</v>
      </c>
    </row>
    <row r="43" spans="1:8" s="126" customFormat="1" ht="12.75" hidden="1">
      <c r="A43" s="124" t="s">
        <v>67</v>
      </c>
      <c r="B43" s="118" t="s">
        <v>68</v>
      </c>
      <c r="C43" s="120">
        <v>658125</v>
      </c>
      <c r="D43" s="157">
        <v>644000</v>
      </c>
      <c r="E43" s="157">
        <v>644000</v>
      </c>
      <c r="F43" s="125">
        <v>583451</v>
      </c>
      <c r="G43" s="152">
        <f t="shared" si="1"/>
        <v>88.65352326685661</v>
      </c>
      <c r="H43" s="152">
        <f t="shared" si="0"/>
        <v>90.59798136645962</v>
      </c>
    </row>
    <row r="44" spans="1:8" s="126" customFormat="1" ht="25.5" hidden="1">
      <c r="A44" s="124" t="s">
        <v>67</v>
      </c>
      <c r="B44" s="118" t="s">
        <v>69</v>
      </c>
      <c r="C44" s="120">
        <v>348029.56</v>
      </c>
      <c r="D44" s="157">
        <v>1162000</v>
      </c>
      <c r="E44" s="157">
        <v>1162000</v>
      </c>
      <c r="F44" s="125">
        <v>1162051.16</v>
      </c>
      <c r="G44" s="152">
        <f t="shared" si="1"/>
        <v>333.89438529301935</v>
      </c>
      <c r="H44" s="152">
        <f t="shared" si="0"/>
        <v>100.00440275387264</v>
      </c>
    </row>
    <row r="45" spans="1:8" s="126" customFormat="1" ht="25.5" hidden="1">
      <c r="A45" s="124" t="s">
        <v>67</v>
      </c>
      <c r="B45" s="118" t="s">
        <v>70</v>
      </c>
      <c r="C45" s="120">
        <v>0</v>
      </c>
      <c r="D45" s="157">
        <v>309000</v>
      </c>
      <c r="E45" s="157">
        <v>309000</v>
      </c>
      <c r="F45" s="125">
        <v>309000</v>
      </c>
      <c r="G45" s="152" t="e">
        <f t="shared" si="1"/>
        <v>#DIV/0!</v>
      </c>
      <c r="H45" s="152">
        <f t="shared" si="0"/>
        <v>100</v>
      </c>
    </row>
    <row r="46" spans="1:8" s="126" customFormat="1" ht="25.5" hidden="1">
      <c r="A46" s="124" t="s">
        <v>67</v>
      </c>
      <c r="B46" s="118" t="s">
        <v>71</v>
      </c>
      <c r="C46" s="120">
        <v>0</v>
      </c>
      <c r="D46" s="157">
        <v>60000</v>
      </c>
      <c r="E46" s="157">
        <v>60000</v>
      </c>
      <c r="F46" s="125">
        <v>60000</v>
      </c>
      <c r="G46" s="152" t="e">
        <f t="shared" si="1"/>
        <v>#DIV/0!</v>
      </c>
      <c r="H46" s="152">
        <f t="shared" si="0"/>
        <v>100</v>
      </c>
    </row>
    <row r="47" spans="1:8" s="126" customFormat="1" ht="25.5" hidden="1">
      <c r="A47" s="124" t="s">
        <v>67</v>
      </c>
      <c r="B47" s="118" t="s">
        <v>72</v>
      </c>
      <c r="C47" s="120">
        <v>90000</v>
      </c>
      <c r="D47" s="157">
        <v>96000</v>
      </c>
      <c r="E47" s="157">
        <v>96000</v>
      </c>
      <c r="F47" s="125">
        <v>96000</v>
      </c>
      <c r="G47" s="152">
        <f t="shared" si="1"/>
        <v>106.66666666666667</v>
      </c>
      <c r="H47" s="152">
        <f t="shared" si="0"/>
        <v>100</v>
      </c>
    </row>
    <row r="48" spans="1:8" s="126" customFormat="1" ht="12.75" hidden="1">
      <c r="A48" s="124" t="s">
        <v>67</v>
      </c>
      <c r="B48" s="118" t="s">
        <v>73</v>
      </c>
      <c r="C48" s="120">
        <v>117471.9</v>
      </c>
      <c r="D48" s="157">
        <v>0</v>
      </c>
      <c r="E48" s="157">
        <v>0</v>
      </c>
      <c r="F48" s="125">
        <v>61500</v>
      </c>
      <c r="G48" s="152">
        <f t="shared" si="1"/>
        <v>52.35294568318041</v>
      </c>
      <c r="H48" s="152" t="str">
        <f t="shared" si="0"/>
        <v>-</v>
      </c>
    </row>
    <row r="49" spans="1:8" s="126" customFormat="1" ht="12.75" hidden="1">
      <c r="A49" s="124" t="s">
        <v>67</v>
      </c>
      <c r="B49" s="118" t="s">
        <v>74</v>
      </c>
      <c r="C49" s="120">
        <v>0</v>
      </c>
      <c r="D49" s="157">
        <v>21000</v>
      </c>
      <c r="E49" s="157">
        <v>21000</v>
      </c>
      <c r="F49" s="125">
        <v>0</v>
      </c>
      <c r="G49" s="152" t="e">
        <f t="shared" si="1"/>
        <v>#DIV/0!</v>
      </c>
      <c r="H49" s="152" t="str">
        <f t="shared" si="0"/>
        <v>-</v>
      </c>
    </row>
    <row r="50" spans="1:8" s="126" customFormat="1" ht="12.75" hidden="1">
      <c r="A50" s="124" t="s">
        <v>67</v>
      </c>
      <c r="B50" s="118" t="s">
        <v>75</v>
      </c>
      <c r="C50" s="120">
        <v>208080</v>
      </c>
      <c r="D50" s="157">
        <v>0</v>
      </c>
      <c r="E50" s="157">
        <v>0</v>
      </c>
      <c r="F50" s="125">
        <v>352872.88</v>
      </c>
      <c r="G50" s="152">
        <f t="shared" si="1"/>
        <v>169.58519800076894</v>
      </c>
      <c r="H50" s="152" t="str">
        <f t="shared" si="0"/>
        <v>-</v>
      </c>
    </row>
    <row r="51" spans="1:8" s="126" customFormat="1" ht="12.75" hidden="1">
      <c r="A51" s="124" t="s">
        <v>67</v>
      </c>
      <c r="B51" s="118" t="s">
        <v>76</v>
      </c>
      <c r="C51" s="120">
        <v>0</v>
      </c>
      <c r="D51" s="157">
        <v>249000</v>
      </c>
      <c r="E51" s="157">
        <v>249000</v>
      </c>
      <c r="F51" s="125">
        <v>168000</v>
      </c>
      <c r="G51" s="152" t="e">
        <f t="shared" si="1"/>
        <v>#DIV/0!</v>
      </c>
      <c r="H51" s="152">
        <f t="shared" si="0"/>
        <v>67.46987951807229</v>
      </c>
    </row>
    <row r="52" spans="1:8" s="126" customFormat="1" ht="25.5" hidden="1">
      <c r="A52" s="124" t="s">
        <v>77</v>
      </c>
      <c r="B52" s="118" t="s">
        <v>78</v>
      </c>
      <c r="C52" s="120">
        <v>685100</v>
      </c>
      <c r="D52" s="157">
        <v>750000</v>
      </c>
      <c r="E52" s="157">
        <v>750000</v>
      </c>
      <c r="F52" s="125">
        <v>710600</v>
      </c>
      <c r="G52" s="152">
        <f t="shared" si="1"/>
        <v>103.72208436724566</v>
      </c>
      <c r="H52" s="152">
        <f t="shared" si="0"/>
        <v>94.74666666666667</v>
      </c>
    </row>
    <row r="53" spans="1:8" s="126" customFormat="1" ht="25.5" hidden="1">
      <c r="A53" s="124" t="s">
        <v>77</v>
      </c>
      <c r="B53" s="118" t="s">
        <v>79</v>
      </c>
      <c r="C53" s="120">
        <v>209000</v>
      </c>
      <c r="D53" s="157">
        <v>209000</v>
      </c>
      <c r="E53" s="157">
        <v>209000</v>
      </c>
      <c r="F53" s="125">
        <v>209000</v>
      </c>
      <c r="G53" s="152">
        <f t="shared" si="1"/>
        <v>100</v>
      </c>
      <c r="H53" s="152">
        <f t="shared" si="0"/>
        <v>100</v>
      </c>
    </row>
    <row r="54" spans="1:8" s="126" customFormat="1" ht="25.5" hidden="1">
      <c r="A54" s="124" t="s">
        <v>77</v>
      </c>
      <c r="B54" s="118" t="s">
        <v>80</v>
      </c>
      <c r="C54" s="120">
        <v>0</v>
      </c>
      <c r="D54" s="157">
        <v>318200</v>
      </c>
      <c r="E54" s="157">
        <v>318200</v>
      </c>
      <c r="F54" s="125">
        <v>318179.25</v>
      </c>
      <c r="G54" s="152" t="e">
        <f t="shared" si="1"/>
        <v>#DIV/0!</v>
      </c>
      <c r="H54" s="152">
        <f t="shared" si="0"/>
        <v>99.99347894406034</v>
      </c>
    </row>
    <row r="55" spans="1:8" s="126" customFormat="1" ht="12.75">
      <c r="A55" s="124" t="s">
        <v>81</v>
      </c>
      <c r="B55" s="118" t="s">
        <v>82</v>
      </c>
      <c r="C55" s="120">
        <f>0+C$56+C$57+C$58+C$59+C$60+C61+C$62+C$63+C$64</f>
        <v>38960</v>
      </c>
      <c r="D55" s="157">
        <f>0+D$56+D$57+D$58+D$59+D$60+D$62+D$63+D$64</f>
        <v>1495450</v>
      </c>
      <c r="E55" s="157">
        <f>0+E$56+E$57+E$58+E$59+E$60+E$62+E$63+E$64</f>
        <v>1495450</v>
      </c>
      <c r="F55" s="120">
        <f>0+F$56+F$57+F$58+F$59+F$60+F61+F$62+F$63+F$64</f>
        <v>1019876.06</v>
      </c>
      <c r="G55" s="152">
        <f t="shared" si="1"/>
        <v>2617.7516940451746</v>
      </c>
      <c r="H55" s="152">
        <f t="shared" si="0"/>
        <v>68.19860643953325</v>
      </c>
    </row>
    <row r="56" spans="1:8" s="126" customFormat="1" ht="25.5" hidden="1">
      <c r="A56" s="124" t="s">
        <v>83</v>
      </c>
      <c r="B56" s="118" t="s">
        <v>84</v>
      </c>
      <c r="C56" s="120">
        <v>0</v>
      </c>
      <c r="D56" s="157">
        <v>500000</v>
      </c>
      <c r="E56" s="157">
        <v>500000</v>
      </c>
      <c r="F56" s="125">
        <v>200000</v>
      </c>
      <c r="G56" s="152" t="e">
        <f t="shared" si="1"/>
        <v>#DIV/0!</v>
      </c>
      <c r="H56" s="152">
        <f t="shared" si="0"/>
        <v>40</v>
      </c>
    </row>
    <row r="57" spans="1:8" s="126" customFormat="1" ht="12.75" hidden="1">
      <c r="A57" s="124" t="s">
        <v>83</v>
      </c>
      <c r="B57" s="118" t="s">
        <v>85</v>
      </c>
      <c r="C57" s="120">
        <v>0</v>
      </c>
      <c r="D57" s="157">
        <v>400</v>
      </c>
      <c r="E57" s="157">
        <v>400</v>
      </c>
      <c r="F57" s="125">
        <v>400</v>
      </c>
      <c r="G57" s="152" t="e">
        <f t="shared" si="1"/>
        <v>#DIV/0!</v>
      </c>
      <c r="H57" s="152">
        <f t="shared" si="0"/>
        <v>100</v>
      </c>
    </row>
    <row r="58" spans="1:8" s="126" customFormat="1" ht="12.75" hidden="1">
      <c r="A58" s="124" t="s">
        <v>83</v>
      </c>
      <c r="B58" s="118" t="s">
        <v>86</v>
      </c>
      <c r="C58" s="120">
        <v>0</v>
      </c>
      <c r="D58" s="157">
        <v>30650</v>
      </c>
      <c r="E58" s="157">
        <v>30650</v>
      </c>
      <c r="F58" s="125">
        <v>30643.75</v>
      </c>
      <c r="G58" s="152" t="e">
        <f t="shared" si="1"/>
        <v>#DIV/0!</v>
      </c>
      <c r="H58" s="152">
        <f t="shared" si="0"/>
        <v>99.97960848287113</v>
      </c>
    </row>
    <row r="59" spans="1:8" s="126" customFormat="1" ht="12.75" hidden="1">
      <c r="A59" s="124" t="s">
        <v>83</v>
      </c>
      <c r="B59" s="118" t="s">
        <v>87</v>
      </c>
      <c r="C59" s="120">
        <v>0</v>
      </c>
      <c r="D59" s="157">
        <v>20000</v>
      </c>
      <c r="E59" s="157">
        <v>20000</v>
      </c>
      <c r="F59" s="125">
        <v>20000</v>
      </c>
      <c r="G59" s="152" t="e">
        <f t="shared" si="1"/>
        <v>#DIV/0!</v>
      </c>
      <c r="H59" s="152">
        <f t="shared" si="0"/>
        <v>100</v>
      </c>
    </row>
    <row r="60" spans="1:8" s="126" customFormat="1" ht="25.5" hidden="1">
      <c r="A60" s="124" t="s">
        <v>83</v>
      </c>
      <c r="B60" s="118" t="s">
        <v>88</v>
      </c>
      <c r="C60" s="120">
        <v>0</v>
      </c>
      <c r="D60" s="157">
        <v>400000</v>
      </c>
      <c r="E60" s="157">
        <v>400000</v>
      </c>
      <c r="F60" s="125">
        <v>248890</v>
      </c>
      <c r="G60" s="152" t="e">
        <f t="shared" si="1"/>
        <v>#DIV/0!</v>
      </c>
      <c r="H60" s="152">
        <f t="shared" si="0"/>
        <v>62.222500000000004</v>
      </c>
    </row>
    <row r="61" spans="1:8" s="126" customFormat="1" ht="25.5" hidden="1">
      <c r="A61" s="127" t="s">
        <v>83</v>
      </c>
      <c r="B61" s="123" t="s">
        <v>2525</v>
      </c>
      <c r="C61" s="120">
        <v>38960</v>
      </c>
      <c r="D61" s="157">
        <v>0</v>
      </c>
      <c r="E61" s="157">
        <v>0</v>
      </c>
      <c r="F61" s="125">
        <v>0</v>
      </c>
      <c r="G61" s="152">
        <f t="shared" si="1"/>
        <v>0</v>
      </c>
      <c r="H61" s="152" t="str">
        <f t="shared" si="0"/>
        <v>-</v>
      </c>
    </row>
    <row r="62" spans="1:8" s="126" customFormat="1" ht="12.75" hidden="1">
      <c r="A62" s="124" t="s">
        <v>89</v>
      </c>
      <c r="B62" s="118" t="s">
        <v>90</v>
      </c>
      <c r="C62" s="120">
        <v>0</v>
      </c>
      <c r="D62" s="157">
        <v>4000</v>
      </c>
      <c r="E62" s="157">
        <v>4000</v>
      </c>
      <c r="F62" s="125">
        <v>4000</v>
      </c>
      <c r="G62" s="152" t="e">
        <f t="shared" si="1"/>
        <v>#DIV/0!</v>
      </c>
      <c r="H62" s="152">
        <f t="shared" si="0"/>
        <v>100</v>
      </c>
    </row>
    <row r="63" spans="1:8" s="126" customFormat="1" ht="12.75" hidden="1">
      <c r="A63" s="124" t="s">
        <v>89</v>
      </c>
      <c r="B63" s="118" t="s">
        <v>91</v>
      </c>
      <c r="C63" s="120">
        <v>0</v>
      </c>
      <c r="D63" s="157">
        <v>540000</v>
      </c>
      <c r="E63" s="157">
        <v>540000</v>
      </c>
      <c r="F63" s="125">
        <v>515542.31</v>
      </c>
      <c r="G63" s="152" t="e">
        <f t="shared" si="1"/>
        <v>#DIV/0!</v>
      </c>
      <c r="H63" s="152">
        <f t="shared" si="0"/>
        <v>95.47079814814815</v>
      </c>
    </row>
    <row r="64" spans="1:8" s="126" customFormat="1" ht="12.75" hidden="1">
      <c r="A64" s="124" t="s">
        <v>92</v>
      </c>
      <c r="B64" s="118" t="s">
        <v>93</v>
      </c>
      <c r="C64" s="120">
        <v>0</v>
      </c>
      <c r="D64" s="157">
        <v>400</v>
      </c>
      <c r="E64" s="157">
        <v>400</v>
      </c>
      <c r="F64" s="125">
        <v>400</v>
      </c>
      <c r="G64" s="152" t="e">
        <f t="shared" si="1"/>
        <v>#DIV/0!</v>
      </c>
      <c r="H64" s="152">
        <f t="shared" si="0"/>
        <v>100</v>
      </c>
    </row>
    <row r="65" spans="1:8" s="126" customFormat="1" ht="25.5">
      <c r="A65" s="147" t="s">
        <v>94</v>
      </c>
      <c r="B65" s="148" t="s">
        <v>95</v>
      </c>
      <c r="C65" s="155">
        <f>0+C$66+C$68</f>
        <v>9627411.950000001</v>
      </c>
      <c r="D65" s="155">
        <f>0+D$66+D$68</f>
        <v>19512345</v>
      </c>
      <c r="E65" s="155">
        <f>0+E$66+E$68</f>
        <v>19512345</v>
      </c>
      <c r="F65" s="149">
        <f>0+F$66+F$68</f>
        <v>8965841.33</v>
      </c>
      <c r="G65" s="150">
        <f t="shared" si="1"/>
        <v>93.12826101723006</v>
      </c>
      <c r="H65" s="150">
        <f t="shared" si="0"/>
        <v>45.94958386600893</v>
      </c>
    </row>
    <row r="66" spans="1:8" s="126" customFormat="1" ht="25.5">
      <c r="A66" s="124" t="s">
        <v>96</v>
      </c>
      <c r="B66" s="118" t="s">
        <v>97</v>
      </c>
      <c r="C66" s="120">
        <f>0+C$67</f>
        <v>0</v>
      </c>
      <c r="D66" s="157">
        <f>0+D$67</f>
        <v>5352000</v>
      </c>
      <c r="E66" s="157">
        <f>0+E$67</f>
        <v>5352000</v>
      </c>
      <c r="F66" s="125">
        <f>0+F$67</f>
        <v>5055295.94</v>
      </c>
      <c r="G66" s="152" t="e">
        <f t="shared" si="1"/>
        <v>#DIV/0!</v>
      </c>
      <c r="H66" s="152">
        <f t="shared" si="0"/>
        <v>94.45620216741406</v>
      </c>
    </row>
    <row r="67" spans="1:8" s="126" customFormat="1" ht="12.75" hidden="1">
      <c r="A67" s="124" t="s">
        <v>98</v>
      </c>
      <c r="B67" s="118" t="s">
        <v>99</v>
      </c>
      <c r="C67" s="120">
        <v>0</v>
      </c>
      <c r="D67" s="157">
        <v>5352000</v>
      </c>
      <c r="E67" s="157">
        <v>5352000</v>
      </c>
      <c r="F67" s="125">
        <v>5055295.94</v>
      </c>
      <c r="G67" s="152" t="e">
        <f t="shared" si="1"/>
        <v>#DIV/0!</v>
      </c>
      <c r="H67" s="152">
        <f t="shared" si="0"/>
        <v>94.45620216741406</v>
      </c>
    </row>
    <row r="68" spans="1:8" s="126" customFormat="1" ht="25.5">
      <c r="A68" s="124" t="s">
        <v>100</v>
      </c>
      <c r="B68" s="118" t="s">
        <v>101</v>
      </c>
      <c r="C68" s="120">
        <f>0+C$69+C$70+C$71+C$72+C$73+C$74+C$75+C$76</f>
        <v>9627411.950000001</v>
      </c>
      <c r="D68" s="157">
        <f>0+D$69+D$70+D$71+D$72+D$73+D$74+D$75+D$76</f>
        <v>14160345</v>
      </c>
      <c r="E68" s="157">
        <f>0+E$69+E$70+E$71+E$72+E$73+E$74+E$75+E$76</f>
        <v>14160345</v>
      </c>
      <c r="F68" s="125">
        <f>0+F$69+F$70+F$71+F$72+F$73+F$74+F$75+F$76</f>
        <v>3910545.39</v>
      </c>
      <c r="G68" s="152">
        <f t="shared" si="1"/>
        <v>40.61886424211856</v>
      </c>
      <c r="H68" s="152">
        <f t="shared" si="0"/>
        <v>27.616173122900605</v>
      </c>
    </row>
    <row r="69" spans="1:8" s="126" customFormat="1" ht="25.5" hidden="1">
      <c r="A69" s="124" t="s">
        <v>102</v>
      </c>
      <c r="B69" s="118" t="s">
        <v>103</v>
      </c>
      <c r="C69" s="120">
        <v>4862847.61</v>
      </c>
      <c r="D69" s="157">
        <v>2887500</v>
      </c>
      <c r="E69" s="157">
        <v>2887500</v>
      </c>
      <c r="F69" s="125">
        <v>2204817.36</v>
      </c>
      <c r="G69" s="152">
        <f t="shared" si="1"/>
        <v>45.34004634375125</v>
      </c>
      <c r="H69" s="152">
        <f t="shared" si="0"/>
        <v>76.35731116883116</v>
      </c>
    </row>
    <row r="70" spans="1:8" s="126" customFormat="1" ht="25.5" hidden="1">
      <c r="A70" s="124" t="s">
        <v>102</v>
      </c>
      <c r="B70" s="118" t="s">
        <v>104</v>
      </c>
      <c r="C70" s="120">
        <v>0</v>
      </c>
      <c r="D70" s="157">
        <v>1547000</v>
      </c>
      <c r="E70" s="157">
        <v>1547000</v>
      </c>
      <c r="F70" s="125">
        <v>0</v>
      </c>
      <c r="G70" s="152" t="e">
        <f t="shared" si="1"/>
        <v>#DIV/0!</v>
      </c>
      <c r="H70" s="152" t="str">
        <f t="shared" si="0"/>
        <v>-</v>
      </c>
    </row>
    <row r="71" spans="1:8" s="126" customFormat="1" ht="25.5" hidden="1">
      <c r="A71" s="124" t="s">
        <v>102</v>
      </c>
      <c r="B71" s="118" t="s">
        <v>105</v>
      </c>
      <c r="C71" s="120">
        <v>3379393.26</v>
      </c>
      <c r="D71" s="157">
        <v>6621000</v>
      </c>
      <c r="E71" s="157">
        <v>6621000</v>
      </c>
      <c r="F71" s="125">
        <v>627621.66</v>
      </c>
      <c r="G71" s="152">
        <f t="shared" si="1"/>
        <v>18.57202200847143</v>
      </c>
      <c r="H71" s="152">
        <f t="shared" si="0"/>
        <v>9.479257816039874</v>
      </c>
    </row>
    <row r="72" spans="1:8" s="126" customFormat="1" ht="25.5" hidden="1">
      <c r="A72" s="124" t="s">
        <v>102</v>
      </c>
      <c r="B72" s="118" t="s">
        <v>106</v>
      </c>
      <c r="C72" s="120">
        <v>0</v>
      </c>
      <c r="D72" s="157">
        <v>546000</v>
      </c>
      <c r="E72" s="157">
        <v>546000</v>
      </c>
      <c r="F72" s="125">
        <v>0</v>
      </c>
      <c r="G72" s="152" t="e">
        <f t="shared" si="1"/>
        <v>#DIV/0!</v>
      </c>
      <c r="H72" s="152" t="str">
        <f t="shared" si="0"/>
        <v>-</v>
      </c>
    </row>
    <row r="73" spans="1:8" s="126" customFormat="1" ht="25.5" hidden="1">
      <c r="A73" s="124" t="s">
        <v>102</v>
      </c>
      <c r="B73" s="118" t="s">
        <v>107</v>
      </c>
      <c r="C73" s="120">
        <v>1143951.5</v>
      </c>
      <c r="D73" s="157">
        <v>1461745</v>
      </c>
      <c r="E73" s="157">
        <v>1461745</v>
      </c>
      <c r="F73" s="125">
        <v>0</v>
      </c>
      <c r="G73" s="152">
        <f t="shared" si="1"/>
        <v>0</v>
      </c>
      <c r="H73" s="152" t="str">
        <f t="shared" si="0"/>
        <v>-</v>
      </c>
    </row>
    <row r="74" spans="1:8" s="126" customFormat="1" ht="25.5" hidden="1">
      <c r="A74" s="124" t="s">
        <v>102</v>
      </c>
      <c r="B74" s="118" t="s">
        <v>108</v>
      </c>
      <c r="C74" s="120">
        <v>231945.58</v>
      </c>
      <c r="D74" s="157">
        <v>412000</v>
      </c>
      <c r="E74" s="157">
        <v>412000</v>
      </c>
      <c r="F74" s="125">
        <v>386728.1</v>
      </c>
      <c r="G74" s="152">
        <f t="shared" si="1"/>
        <v>166.7322567647118</v>
      </c>
      <c r="H74" s="152">
        <f t="shared" si="0"/>
        <v>93.86604368932038</v>
      </c>
    </row>
    <row r="75" spans="1:8" s="126" customFormat="1" ht="25.5" hidden="1">
      <c r="A75" s="124" t="s">
        <v>102</v>
      </c>
      <c r="B75" s="118" t="s">
        <v>109</v>
      </c>
      <c r="C75" s="120">
        <v>0</v>
      </c>
      <c r="D75" s="157">
        <v>685100</v>
      </c>
      <c r="E75" s="157">
        <v>685100</v>
      </c>
      <c r="F75" s="125">
        <v>685080</v>
      </c>
      <c r="G75" s="152" t="e">
        <f t="shared" si="1"/>
        <v>#DIV/0!</v>
      </c>
      <c r="H75" s="152">
        <f t="shared" si="0"/>
        <v>99.99708071814334</v>
      </c>
    </row>
    <row r="76" spans="1:8" s="126" customFormat="1" ht="25.5" hidden="1">
      <c r="A76" s="124" t="s">
        <v>102</v>
      </c>
      <c r="B76" s="118" t="s">
        <v>110</v>
      </c>
      <c r="C76" s="120">
        <v>9274</v>
      </c>
      <c r="D76" s="157">
        <v>0</v>
      </c>
      <c r="E76" s="157">
        <v>0</v>
      </c>
      <c r="F76" s="125">
        <v>6298.27</v>
      </c>
      <c r="G76" s="152">
        <f t="shared" si="1"/>
        <v>67.91319818848393</v>
      </c>
      <c r="H76" s="152" t="str">
        <f t="shared" si="0"/>
        <v>-</v>
      </c>
    </row>
    <row r="77" spans="1:8" s="126" customFormat="1" ht="12.75">
      <c r="A77" s="147" t="s">
        <v>111</v>
      </c>
      <c r="B77" s="147" t="s">
        <v>112</v>
      </c>
      <c r="C77" s="155">
        <f>0+C$78+C$81</f>
        <v>15032361.91</v>
      </c>
      <c r="D77" s="155">
        <f>0+D$78+D$81</f>
        <v>12769966</v>
      </c>
      <c r="E77" s="155">
        <f>0+E$78+E$81</f>
        <v>12769966</v>
      </c>
      <c r="F77" s="149">
        <f>0+F$78+F$81</f>
        <v>10842743.45</v>
      </c>
      <c r="G77" s="150">
        <f aca="true" t="shared" si="2" ref="G77:G140">F77/C77*100</f>
        <v>72.12934011911372</v>
      </c>
      <c r="H77" s="150">
        <f t="shared" si="0"/>
        <v>84.90816224569431</v>
      </c>
    </row>
    <row r="78" spans="1:8" s="126" customFormat="1" ht="12.75" customHeight="1">
      <c r="A78" s="124" t="s">
        <v>113</v>
      </c>
      <c r="B78" s="118" t="s">
        <v>114</v>
      </c>
      <c r="C78" s="120">
        <f>0+C$79+C$80</f>
        <v>12012500.91</v>
      </c>
      <c r="D78" s="157">
        <f>0+D$79+D$80</f>
        <v>10135783</v>
      </c>
      <c r="E78" s="157">
        <f>0+E$79+E$80</f>
        <v>10135783</v>
      </c>
      <c r="F78" s="125">
        <f>0+F$79+F$80</f>
        <v>9447618.74</v>
      </c>
      <c r="G78" s="152">
        <f t="shared" si="2"/>
        <v>78.64822496816777</v>
      </c>
      <c r="H78" s="152">
        <f aca="true" t="shared" si="3" ref="H78:H142">IF(OR($E78=0,$F78=0),"-",$F78/$E78*100)</f>
        <v>93.210546634631</v>
      </c>
    </row>
    <row r="79" spans="1:8" s="126" customFormat="1" ht="25.5" hidden="1">
      <c r="A79" s="124" t="s">
        <v>115</v>
      </c>
      <c r="B79" s="118" t="s">
        <v>116</v>
      </c>
      <c r="C79" s="120">
        <v>1643036.46</v>
      </c>
      <c r="D79" s="157">
        <v>486191</v>
      </c>
      <c r="E79" s="157">
        <v>486191</v>
      </c>
      <c r="F79" s="125">
        <v>774.92</v>
      </c>
      <c r="G79" s="152">
        <f t="shared" si="2"/>
        <v>0.047163895559566585</v>
      </c>
      <c r="H79" s="152">
        <f t="shared" si="3"/>
        <v>0.15938592034817592</v>
      </c>
    </row>
    <row r="80" spans="1:8" s="126" customFormat="1" ht="25.5" hidden="1">
      <c r="A80" s="124" t="s">
        <v>115</v>
      </c>
      <c r="B80" s="118" t="s">
        <v>117</v>
      </c>
      <c r="C80" s="120">
        <v>10369464.45</v>
      </c>
      <c r="D80" s="157">
        <v>9649592</v>
      </c>
      <c r="E80" s="157">
        <v>9649592</v>
      </c>
      <c r="F80" s="125">
        <v>9446843.82</v>
      </c>
      <c r="G80" s="152">
        <f t="shared" si="2"/>
        <v>91.10252381452545</v>
      </c>
      <c r="H80" s="152">
        <f t="shared" si="3"/>
        <v>97.89889375633706</v>
      </c>
    </row>
    <row r="81" spans="1:8" s="126" customFormat="1" ht="25.5">
      <c r="A81" s="124" t="s">
        <v>118</v>
      </c>
      <c r="B81" s="118" t="s">
        <v>119</v>
      </c>
      <c r="C81" s="120">
        <f>0+C$82</f>
        <v>3019861</v>
      </c>
      <c r="D81" s="157">
        <f>0+D$82</f>
        <v>2634183</v>
      </c>
      <c r="E81" s="157">
        <f>0+E$82</f>
        <v>2634183</v>
      </c>
      <c r="F81" s="125">
        <f>0+F$82</f>
        <v>1395124.71</v>
      </c>
      <c r="G81" s="152">
        <f t="shared" si="2"/>
        <v>46.198308796332014</v>
      </c>
      <c r="H81" s="152">
        <f t="shared" si="3"/>
        <v>52.9623306353431</v>
      </c>
    </row>
    <row r="82" spans="1:8" s="126" customFormat="1" ht="25.5" hidden="1">
      <c r="A82" s="124" t="s">
        <v>120</v>
      </c>
      <c r="B82" s="118" t="s">
        <v>121</v>
      </c>
      <c r="C82" s="120">
        <v>3019861</v>
      </c>
      <c r="D82" s="157">
        <v>2634183</v>
      </c>
      <c r="E82" s="157">
        <v>2634183</v>
      </c>
      <c r="F82" s="125">
        <v>1395124.71</v>
      </c>
      <c r="G82" s="152">
        <f t="shared" si="2"/>
        <v>46.198308796332014</v>
      </c>
      <c r="H82" s="152">
        <f t="shared" si="3"/>
        <v>52.9623306353431</v>
      </c>
    </row>
    <row r="83" spans="1:8" s="126" customFormat="1" ht="12.75">
      <c r="A83" s="147" t="s">
        <v>122</v>
      </c>
      <c r="B83" s="148" t="s">
        <v>123</v>
      </c>
      <c r="C83" s="155">
        <f>0+C$84+C$96</f>
        <v>117879597.80000001</v>
      </c>
      <c r="D83" s="155">
        <f>0+D$84+D$96</f>
        <v>128716300</v>
      </c>
      <c r="E83" s="155">
        <f>0+E$84+E$96</f>
        <v>128716300</v>
      </c>
      <c r="F83" s="149">
        <f>0+F$84+F$96</f>
        <v>114722217.62</v>
      </c>
      <c r="G83" s="150">
        <f t="shared" si="2"/>
        <v>97.32152107834897</v>
      </c>
      <c r="H83" s="150">
        <f t="shared" si="3"/>
        <v>89.12796407292628</v>
      </c>
    </row>
    <row r="84" spans="1:8" s="126" customFormat="1" ht="12.75">
      <c r="A84" s="147" t="s">
        <v>124</v>
      </c>
      <c r="B84" s="148" t="s">
        <v>125</v>
      </c>
      <c r="C84" s="155">
        <f>0+C$85+C$89+C$92+C$94</f>
        <v>5345575.640000001</v>
      </c>
      <c r="D84" s="155">
        <f>0+D$85+D$89+D$92+D$94</f>
        <v>7534300</v>
      </c>
      <c r="E84" s="155">
        <f>0+E$85+E$89+E$92+E$94</f>
        <v>7534300</v>
      </c>
      <c r="F84" s="149">
        <f>0+F$85+F$89+F$92+F$94</f>
        <v>4037588.8100000005</v>
      </c>
      <c r="G84" s="150">
        <f t="shared" si="2"/>
        <v>75.53141292749531</v>
      </c>
      <c r="H84" s="150">
        <f t="shared" si="3"/>
        <v>53.58943511673282</v>
      </c>
    </row>
    <row r="85" spans="1:8" s="126" customFormat="1" ht="12.75">
      <c r="A85" s="124" t="s">
        <v>127</v>
      </c>
      <c r="B85" s="118" t="s">
        <v>128</v>
      </c>
      <c r="C85" s="120">
        <f>0+C$86+C$87+C$88</f>
        <v>609643.1499999999</v>
      </c>
      <c r="D85" s="157">
        <f>0+D$86+D$87+D$88</f>
        <v>172000</v>
      </c>
      <c r="E85" s="157">
        <f>0+E$86+E$87+E$88</f>
        <v>172000</v>
      </c>
      <c r="F85" s="125">
        <f>0+F$86+F$87+F$88</f>
        <v>180452.94999999998</v>
      </c>
      <c r="G85" s="152">
        <f t="shared" si="2"/>
        <v>29.599766683181794</v>
      </c>
      <c r="H85" s="152">
        <f t="shared" si="3"/>
        <v>104.91450581395347</v>
      </c>
    </row>
    <row r="86" spans="1:8" s="126" customFormat="1" ht="12.75" hidden="1">
      <c r="A86" s="124" t="s">
        <v>129</v>
      </c>
      <c r="B86" s="118" t="s">
        <v>130</v>
      </c>
      <c r="C86" s="120">
        <v>1407.69</v>
      </c>
      <c r="D86" s="157">
        <v>2000</v>
      </c>
      <c r="E86" s="157">
        <v>2000</v>
      </c>
      <c r="F86" s="125">
        <v>2025.97</v>
      </c>
      <c r="G86" s="152">
        <f t="shared" si="2"/>
        <v>143.92160205727114</v>
      </c>
      <c r="H86" s="152">
        <f t="shared" si="3"/>
        <v>101.2985</v>
      </c>
    </row>
    <row r="87" spans="1:8" s="126" customFormat="1" ht="25.5" hidden="1">
      <c r="A87" s="124" t="s">
        <v>129</v>
      </c>
      <c r="B87" s="118" t="s">
        <v>131</v>
      </c>
      <c r="C87" s="120">
        <v>603715.99</v>
      </c>
      <c r="D87" s="157">
        <v>160000</v>
      </c>
      <c r="E87" s="157">
        <v>160000</v>
      </c>
      <c r="F87" s="125">
        <v>174641.9</v>
      </c>
      <c r="G87" s="152">
        <f t="shared" si="2"/>
        <v>28.927824157846143</v>
      </c>
      <c r="H87" s="152">
        <f t="shared" si="3"/>
        <v>109.15118749999999</v>
      </c>
    </row>
    <row r="88" spans="1:8" s="126" customFormat="1" ht="12.75" hidden="1">
      <c r="A88" s="124" t="s">
        <v>132</v>
      </c>
      <c r="B88" s="118" t="s">
        <v>133</v>
      </c>
      <c r="C88" s="120">
        <v>4519.47</v>
      </c>
      <c r="D88" s="157">
        <v>10000</v>
      </c>
      <c r="E88" s="157">
        <v>10000</v>
      </c>
      <c r="F88" s="125">
        <v>3785.08</v>
      </c>
      <c r="G88" s="152">
        <f t="shared" si="2"/>
        <v>83.75052826990775</v>
      </c>
      <c r="H88" s="152">
        <f t="shared" si="3"/>
        <v>37.8508</v>
      </c>
    </row>
    <row r="89" spans="1:8" s="126" customFormat="1" ht="12.75">
      <c r="A89" s="124" t="s">
        <v>134</v>
      </c>
      <c r="B89" s="118" t="s">
        <v>135</v>
      </c>
      <c r="C89" s="120">
        <v>4734355.92</v>
      </c>
      <c r="D89" s="157">
        <f>0+D$90+D$91</f>
        <v>7350000</v>
      </c>
      <c r="E89" s="157">
        <f>0+E$90+E$91</f>
        <v>7350000</v>
      </c>
      <c r="F89" s="125">
        <f>0+F$90+F$91</f>
        <v>3842747.25</v>
      </c>
      <c r="G89" s="152">
        <f t="shared" si="2"/>
        <v>81.16726572597862</v>
      </c>
      <c r="H89" s="152">
        <f t="shared" si="3"/>
        <v>52.28227551020408</v>
      </c>
    </row>
    <row r="90" spans="1:8" s="126" customFormat="1" ht="12.75" hidden="1">
      <c r="A90" s="124" t="s">
        <v>136</v>
      </c>
      <c r="B90" s="118" t="s">
        <v>137</v>
      </c>
      <c r="C90" s="120">
        <v>312979.25</v>
      </c>
      <c r="D90" s="157">
        <v>350000</v>
      </c>
      <c r="E90" s="157">
        <v>350000</v>
      </c>
      <c r="F90" s="125">
        <v>348566.82</v>
      </c>
      <c r="G90" s="152">
        <f t="shared" si="2"/>
        <v>111.37058447165427</v>
      </c>
      <c r="H90" s="152">
        <f t="shared" si="3"/>
        <v>99.59052</v>
      </c>
    </row>
    <row r="91" spans="1:8" s="126" customFormat="1" ht="12.75" hidden="1">
      <c r="A91" s="124" t="s">
        <v>138</v>
      </c>
      <c r="B91" s="118" t="s">
        <v>139</v>
      </c>
      <c r="C91" s="120">
        <v>4421376.67</v>
      </c>
      <c r="D91" s="157">
        <v>7000000</v>
      </c>
      <c r="E91" s="157">
        <v>7000000</v>
      </c>
      <c r="F91" s="125">
        <v>3494180.43</v>
      </c>
      <c r="G91" s="152">
        <f t="shared" si="2"/>
        <v>79.02924113452656</v>
      </c>
      <c r="H91" s="152">
        <f t="shared" si="3"/>
        <v>49.916863285714285</v>
      </c>
    </row>
    <row r="92" spans="1:8" s="126" customFormat="1" ht="25.5">
      <c r="A92" s="124" t="s">
        <v>140</v>
      </c>
      <c r="B92" s="118" t="s">
        <v>141</v>
      </c>
      <c r="C92" s="120">
        <f>0+C$93</f>
        <v>48.91</v>
      </c>
      <c r="D92" s="157">
        <f>0+D$93</f>
        <v>10000</v>
      </c>
      <c r="E92" s="157">
        <f>0+E$93</f>
        <v>10000</v>
      </c>
      <c r="F92" s="125">
        <f>0+F$93</f>
        <v>12092.14</v>
      </c>
      <c r="G92" s="152">
        <f t="shared" si="2"/>
        <v>24723.246779799632</v>
      </c>
      <c r="H92" s="152">
        <f t="shared" si="3"/>
        <v>120.9214</v>
      </c>
    </row>
    <row r="93" spans="1:8" s="126" customFormat="1" ht="12.75" hidden="1">
      <c r="A93" s="124" t="s">
        <v>142</v>
      </c>
      <c r="B93" s="118" t="s">
        <v>143</v>
      </c>
      <c r="C93" s="120">
        <v>48.91</v>
      </c>
      <c r="D93" s="157">
        <v>10000</v>
      </c>
      <c r="E93" s="157">
        <v>10000</v>
      </c>
      <c r="F93" s="125">
        <v>12092.14</v>
      </c>
      <c r="G93" s="152">
        <f t="shared" si="2"/>
        <v>24723.246779799632</v>
      </c>
      <c r="H93" s="152">
        <f t="shared" si="3"/>
        <v>120.9214</v>
      </c>
    </row>
    <row r="94" spans="1:8" s="126" customFormat="1" ht="12.75">
      <c r="A94" s="124" t="s">
        <v>144</v>
      </c>
      <c r="B94" s="118" t="s">
        <v>145</v>
      </c>
      <c r="C94" s="120">
        <f>0+C$95</f>
        <v>1527.66</v>
      </c>
      <c r="D94" s="157">
        <f>0+D$95</f>
        <v>2300</v>
      </c>
      <c r="E94" s="157">
        <f>0+E$95</f>
        <v>2300</v>
      </c>
      <c r="F94" s="125">
        <f>0+F$95</f>
        <v>2296.47</v>
      </c>
      <c r="G94" s="152">
        <f t="shared" si="2"/>
        <v>150.32598876713402</v>
      </c>
      <c r="H94" s="152">
        <f t="shared" si="3"/>
        <v>99.84652173913042</v>
      </c>
    </row>
    <row r="95" spans="1:8" s="126" customFormat="1" ht="25.5" hidden="1">
      <c r="A95" s="124" t="s">
        <v>146</v>
      </c>
      <c r="B95" s="118" t="s">
        <v>147</v>
      </c>
      <c r="C95" s="120">
        <v>1527.66</v>
      </c>
      <c r="D95" s="157">
        <v>2300</v>
      </c>
      <c r="E95" s="157">
        <v>2300</v>
      </c>
      <c r="F95" s="125">
        <v>2296.47</v>
      </c>
      <c r="G95" s="152">
        <f t="shared" si="2"/>
        <v>150.32598876713402</v>
      </c>
      <c r="H95" s="152">
        <f t="shared" si="3"/>
        <v>99.84652173913042</v>
      </c>
    </row>
    <row r="96" spans="1:8" s="126" customFormat="1" ht="12.75">
      <c r="A96" s="147" t="s">
        <v>148</v>
      </c>
      <c r="B96" s="148" t="s">
        <v>149</v>
      </c>
      <c r="C96" s="155">
        <f>0+C$97+C$104+C$122+C$126</f>
        <v>112534022.16000001</v>
      </c>
      <c r="D96" s="155">
        <f>0+D$97+D$104+D$122+D$126</f>
        <v>121182000</v>
      </c>
      <c r="E96" s="155">
        <f>0+E$97+E$104+E$122+E$126</f>
        <v>121182000</v>
      </c>
      <c r="F96" s="149">
        <f>0+F$97+F$104+F$122+F$126</f>
        <v>110684628.81</v>
      </c>
      <c r="G96" s="150">
        <f t="shared" si="2"/>
        <v>98.35659179819366</v>
      </c>
      <c r="H96" s="150">
        <f t="shared" si="3"/>
        <v>91.33751614101104</v>
      </c>
    </row>
    <row r="97" spans="1:8" s="126" customFormat="1" ht="12.75">
      <c r="A97" s="124" t="s">
        <v>150</v>
      </c>
      <c r="B97" s="118" t="s">
        <v>151</v>
      </c>
      <c r="C97" s="120">
        <f>0+C$98+C$99+C$100+C$101+C$102+C103</f>
        <v>4520496.91</v>
      </c>
      <c r="D97" s="157">
        <f>0+D$98+D$99+D$100+D$101+D$102+D103</f>
        <v>4960000</v>
      </c>
      <c r="E97" s="157">
        <f>0+E$98+E$99+E$100+E$101+E$102+E103</f>
        <v>4960000</v>
      </c>
      <c r="F97" s="125">
        <f>0+F$98+F$99+F$100+F$101+F$102+F103</f>
        <v>4888131.640000001</v>
      </c>
      <c r="G97" s="152">
        <f t="shared" si="2"/>
        <v>108.13261765950418</v>
      </c>
      <c r="H97" s="152">
        <f t="shared" si="3"/>
        <v>98.55104112903227</v>
      </c>
    </row>
    <row r="98" spans="1:8" s="126" customFormat="1" ht="25.5" hidden="1">
      <c r="A98" s="124" t="s">
        <v>152</v>
      </c>
      <c r="B98" s="118" t="s">
        <v>153</v>
      </c>
      <c r="C98" s="120">
        <v>125391.75</v>
      </c>
      <c r="D98" s="157">
        <v>80000</v>
      </c>
      <c r="E98" s="157">
        <v>80000</v>
      </c>
      <c r="F98" s="125">
        <v>39858.79</v>
      </c>
      <c r="G98" s="152">
        <f t="shared" si="2"/>
        <v>31.787410256256894</v>
      </c>
      <c r="H98" s="152">
        <f t="shared" si="3"/>
        <v>49.8234875</v>
      </c>
    </row>
    <row r="99" spans="1:8" s="126" customFormat="1" ht="12.75" hidden="1">
      <c r="A99" s="124" t="s">
        <v>154</v>
      </c>
      <c r="B99" s="118" t="s">
        <v>155</v>
      </c>
      <c r="C99" s="120">
        <v>1709746.8</v>
      </c>
      <c r="D99" s="157">
        <v>2300000</v>
      </c>
      <c r="E99" s="157">
        <v>2300000</v>
      </c>
      <c r="F99" s="125">
        <v>2295865.37</v>
      </c>
      <c r="G99" s="152">
        <f t="shared" si="2"/>
        <v>134.2810157621</v>
      </c>
      <c r="H99" s="152">
        <f t="shared" si="3"/>
        <v>99.82023347826087</v>
      </c>
    </row>
    <row r="100" spans="1:8" s="126" customFormat="1" ht="12.75" hidden="1">
      <c r="A100" s="124" t="s">
        <v>156</v>
      </c>
      <c r="B100" s="118" t="s">
        <v>157</v>
      </c>
      <c r="C100" s="120">
        <v>1105245.26</v>
      </c>
      <c r="D100" s="157">
        <v>1028000</v>
      </c>
      <c r="E100" s="157">
        <v>1028000</v>
      </c>
      <c r="F100" s="125">
        <v>1005431.96</v>
      </c>
      <c r="G100" s="152">
        <f t="shared" si="2"/>
        <v>90.96912661719986</v>
      </c>
      <c r="H100" s="152">
        <f t="shared" si="3"/>
        <v>97.8046653696498</v>
      </c>
    </row>
    <row r="101" spans="1:8" s="126" customFormat="1" ht="12.75" hidden="1">
      <c r="A101" s="124" t="s">
        <v>158</v>
      </c>
      <c r="B101" s="118" t="s">
        <v>159</v>
      </c>
      <c r="C101" s="120">
        <v>0</v>
      </c>
      <c r="D101" s="157">
        <v>102000</v>
      </c>
      <c r="E101" s="157">
        <v>102000</v>
      </c>
      <c r="F101" s="125">
        <v>101850.56</v>
      </c>
      <c r="G101" s="152" t="e">
        <f t="shared" si="2"/>
        <v>#DIV/0!</v>
      </c>
      <c r="H101" s="152">
        <f t="shared" si="3"/>
        <v>99.85349019607843</v>
      </c>
    </row>
    <row r="102" spans="1:8" s="126" customFormat="1" ht="12.75" hidden="1">
      <c r="A102" s="124" t="s">
        <v>158</v>
      </c>
      <c r="B102" s="118" t="s">
        <v>159</v>
      </c>
      <c r="C102" s="120">
        <v>1580066.3</v>
      </c>
      <c r="D102" s="157">
        <v>1450000</v>
      </c>
      <c r="E102" s="157">
        <v>1450000</v>
      </c>
      <c r="F102" s="125">
        <v>1445124.96</v>
      </c>
      <c r="G102" s="152">
        <f t="shared" si="2"/>
        <v>91.45976722622335</v>
      </c>
      <c r="H102" s="152">
        <f t="shared" si="3"/>
        <v>99.66379034482759</v>
      </c>
    </row>
    <row r="103" spans="1:8" s="126" customFormat="1" ht="12.75" hidden="1">
      <c r="A103" s="127" t="s">
        <v>158</v>
      </c>
      <c r="B103" s="123" t="s">
        <v>2526</v>
      </c>
      <c r="C103" s="120">
        <v>46.8</v>
      </c>
      <c r="D103" s="157">
        <v>0</v>
      </c>
      <c r="E103" s="157">
        <v>0</v>
      </c>
      <c r="F103" s="125">
        <v>0</v>
      </c>
      <c r="G103" s="152">
        <f t="shared" si="2"/>
        <v>0</v>
      </c>
      <c r="H103" s="152" t="str">
        <f t="shared" si="3"/>
        <v>-</v>
      </c>
    </row>
    <row r="104" spans="1:8" s="126" customFormat="1" ht="12.75">
      <c r="A104" s="124" t="s">
        <v>160</v>
      </c>
      <c r="B104" s="118" t="s">
        <v>161</v>
      </c>
      <c r="C104" s="120">
        <f>0+C$105+C$106+C$107+C$108+C$109+C$110+C$111+C$112+C$113+C$114+C$115+C$116+C$117+C$118+C$119+C$120+C$121</f>
        <v>97917420.01</v>
      </c>
      <c r="D104" s="157">
        <f>0+D$105+D$106+D$107+D$108+D$109+D$110+D$111+D$112+D$113+D$114+D$115+D$116+D$117+D$118+D$119+D$120+D$121</f>
        <v>105472000</v>
      </c>
      <c r="E104" s="157">
        <f>0+E$105+E$106+E$107+E$108+E$109+E$110+E$111+E$112+E$113+E$114+E$115+E$116+E$117+E$118+E$119+E$120+E$121</f>
        <v>105472000</v>
      </c>
      <c r="F104" s="125">
        <f>0+F$105+F$106+F$107+F$108+F$109+F$110+F$111+F$112+F$113+F$114+F$115+F$116+F$117+F$118+F$119+F$120+F$121</f>
        <v>95968730.57000001</v>
      </c>
      <c r="G104" s="152">
        <f t="shared" si="2"/>
        <v>98.00986439409762</v>
      </c>
      <c r="H104" s="152">
        <f t="shared" si="3"/>
        <v>90.9897703371511</v>
      </c>
    </row>
    <row r="105" spans="1:8" s="126" customFormat="1" ht="12.75" hidden="1">
      <c r="A105" s="124" t="s">
        <v>162</v>
      </c>
      <c r="B105" s="118" t="s">
        <v>163</v>
      </c>
      <c r="C105" s="120">
        <v>5682</v>
      </c>
      <c r="D105" s="157">
        <v>10000</v>
      </c>
      <c r="E105" s="157">
        <v>10000</v>
      </c>
      <c r="F105" s="125">
        <v>15390</v>
      </c>
      <c r="G105" s="152">
        <f t="shared" si="2"/>
        <v>270.85533262935587</v>
      </c>
      <c r="H105" s="152">
        <f t="shared" si="3"/>
        <v>153.9</v>
      </c>
    </row>
    <row r="106" spans="1:8" s="126" customFormat="1" ht="12.75" hidden="1">
      <c r="A106" s="124" t="s">
        <v>164</v>
      </c>
      <c r="B106" s="118" t="s">
        <v>165</v>
      </c>
      <c r="C106" s="120">
        <v>6655385.17</v>
      </c>
      <c r="D106" s="157">
        <v>6650000</v>
      </c>
      <c r="E106" s="157">
        <v>6650000</v>
      </c>
      <c r="F106" s="125">
        <v>6349669.05</v>
      </c>
      <c r="G106" s="152">
        <f t="shared" si="2"/>
        <v>95.4064849412765</v>
      </c>
      <c r="H106" s="152">
        <f t="shared" si="3"/>
        <v>95.48374511278195</v>
      </c>
    </row>
    <row r="107" spans="1:8" s="126" customFormat="1" ht="25.5" hidden="1">
      <c r="A107" s="124" t="s">
        <v>164</v>
      </c>
      <c r="B107" s="118" t="s">
        <v>166</v>
      </c>
      <c r="C107" s="120">
        <v>470604.28</v>
      </c>
      <c r="D107" s="157">
        <v>1100000</v>
      </c>
      <c r="E107" s="157">
        <v>1100000</v>
      </c>
      <c r="F107" s="125">
        <v>894664.7</v>
      </c>
      <c r="G107" s="152">
        <f t="shared" si="2"/>
        <v>190.10976695749557</v>
      </c>
      <c r="H107" s="152">
        <f t="shared" si="3"/>
        <v>81.33315454545455</v>
      </c>
    </row>
    <row r="108" spans="1:8" s="126" customFormat="1" ht="12.75" customHeight="1" hidden="1">
      <c r="A108" s="124" t="s">
        <v>167</v>
      </c>
      <c r="B108" s="118" t="s">
        <v>168</v>
      </c>
      <c r="C108" s="120">
        <v>71010428.49</v>
      </c>
      <c r="D108" s="157">
        <v>64000000</v>
      </c>
      <c r="E108" s="157">
        <v>64000000</v>
      </c>
      <c r="F108" s="125">
        <v>66601515.66</v>
      </c>
      <c r="G108" s="152">
        <f t="shared" si="2"/>
        <v>93.79117557272467</v>
      </c>
      <c r="H108" s="152">
        <f t="shared" si="3"/>
        <v>104.06486821874998</v>
      </c>
    </row>
    <row r="109" spans="1:8" s="126" customFormat="1" ht="25.5" hidden="1">
      <c r="A109" s="124" t="s">
        <v>167</v>
      </c>
      <c r="B109" s="118" t="s">
        <v>169</v>
      </c>
      <c r="C109" s="120">
        <v>5257667.86</v>
      </c>
      <c r="D109" s="157">
        <v>18450000</v>
      </c>
      <c r="E109" s="157">
        <v>18450000</v>
      </c>
      <c r="F109" s="125">
        <v>7454957.33</v>
      </c>
      <c r="G109" s="152">
        <f t="shared" si="2"/>
        <v>141.79209353859792</v>
      </c>
      <c r="H109" s="152">
        <f t="shared" si="3"/>
        <v>40.406272791327915</v>
      </c>
    </row>
    <row r="110" spans="1:8" s="126" customFormat="1" ht="25.5" hidden="1">
      <c r="A110" s="124" t="s">
        <v>167</v>
      </c>
      <c r="B110" s="118" t="s">
        <v>170</v>
      </c>
      <c r="C110" s="120">
        <v>438166.99</v>
      </c>
      <c r="D110" s="157">
        <v>500000</v>
      </c>
      <c r="E110" s="157">
        <v>500000</v>
      </c>
      <c r="F110" s="125">
        <v>458175.15</v>
      </c>
      <c r="G110" s="152">
        <f t="shared" si="2"/>
        <v>104.56633211917676</v>
      </c>
      <c r="H110" s="152">
        <f t="shared" si="3"/>
        <v>91.63503</v>
      </c>
    </row>
    <row r="111" spans="1:8" s="126" customFormat="1" ht="12.75" hidden="1">
      <c r="A111" s="124" t="s">
        <v>167</v>
      </c>
      <c r="B111" s="118" t="s">
        <v>171</v>
      </c>
      <c r="C111" s="120">
        <v>1125652.8</v>
      </c>
      <c r="D111" s="157">
        <v>720000</v>
      </c>
      <c r="E111" s="157">
        <v>720000</v>
      </c>
      <c r="F111" s="125">
        <v>826585.98</v>
      </c>
      <c r="G111" s="152">
        <f t="shared" si="2"/>
        <v>73.43169936591461</v>
      </c>
      <c r="H111" s="152">
        <f t="shared" si="3"/>
        <v>114.80360833333334</v>
      </c>
    </row>
    <row r="112" spans="1:8" s="126" customFormat="1" ht="25.5" hidden="1">
      <c r="A112" s="124" t="s">
        <v>172</v>
      </c>
      <c r="B112" s="118" t="s">
        <v>173</v>
      </c>
      <c r="C112" s="120">
        <v>2828393.73</v>
      </c>
      <c r="D112" s="157">
        <v>3050000</v>
      </c>
      <c r="E112" s="157">
        <v>3050000</v>
      </c>
      <c r="F112" s="125">
        <v>2781151.35</v>
      </c>
      <c r="G112" s="152">
        <f t="shared" si="2"/>
        <v>98.32970991630646</v>
      </c>
      <c r="H112" s="152">
        <f t="shared" si="3"/>
        <v>91.18529016393443</v>
      </c>
    </row>
    <row r="113" spans="1:8" s="126" customFormat="1" ht="12.75" hidden="1">
      <c r="A113" s="124" t="s">
        <v>172</v>
      </c>
      <c r="B113" s="118" t="s">
        <v>174</v>
      </c>
      <c r="C113" s="120">
        <v>4198777.7</v>
      </c>
      <c r="D113" s="157">
        <v>3868000</v>
      </c>
      <c r="E113" s="157">
        <v>3868000</v>
      </c>
      <c r="F113" s="125">
        <v>3780040.84</v>
      </c>
      <c r="G113" s="152">
        <f t="shared" si="2"/>
        <v>90.02717243163409</v>
      </c>
      <c r="H113" s="152">
        <f t="shared" si="3"/>
        <v>97.72597828335057</v>
      </c>
    </row>
    <row r="114" spans="1:8" s="126" customFormat="1" ht="25.5" hidden="1">
      <c r="A114" s="124" t="s">
        <v>172</v>
      </c>
      <c r="B114" s="118" t="s">
        <v>175</v>
      </c>
      <c r="C114" s="120">
        <v>394747.37</v>
      </c>
      <c r="D114" s="157">
        <v>270000</v>
      </c>
      <c r="E114" s="157">
        <v>270000</v>
      </c>
      <c r="F114" s="125">
        <v>231119.73</v>
      </c>
      <c r="G114" s="152">
        <f t="shared" si="2"/>
        <v>58.54877006526985</v>
      </c>
      <c r="H114" s="152">
        <f t="shared" si="3"/>
        <v>85.5999</v>
      </c>
    </row>
    <row r="115" spans="1:8" s="126" customFormat="1" ht="12.75" hidden="1">
      <c r="A115" s="124" t="s">
        <v>172</v>
      </c>
      <c r="B115" s="118" t="s">
        <v>176</v>
      </c>
      <c r="C115" s="120">
        <v>2201008.54</v>
      </c>
      <c r="D115" s="157">
        <v>2183000</v>
      </c>
      <c r="E115" s="157">
        <v>2183000</v>
      </c>
      <c r="F115" s="125">
        <v>2086352.83</v>
      </c>
      <c r="G115" s="152">
        <f t="shared" si="2"/>
        <v>94.79076487363379</v>
      </c>
      <c r="H115" s="152">
        <f t="shared" si="3"/>
        <v>95.5727361429226</v>
      </c>
    </row>
    <row r="116" spans="1:8" s="126" customFormat="1" ht="12.75" hidden="1">
      <c r="A116" s="124" t="s">
        <v>172</v>
      </c>
      <c r="B116" s="118" t="s">
        <v>177</v>
      </c>
      <c r="C116" s="120">
        <v>874075.95</v>
      </c>
      <c r="D116" s="157">
        <v>920000</v>
      </c>
      <c r="E116" s="157">
        <v>920000</v>
      </c>
      <c r="F116" s="125">
        <v>728495.72</v>
      </c>
      <c r="G116" s="152">
        <f t="shared" si="2"/>
        <v>83.34467044883228</v>
      </c>
      <c r="H116" s="152">
        <f t="shared" si="3"/>
        <v>79.18431739130435</v>
      </c>
    </row>
    <row r="117" spans="1:8" s="126" customFormat="1" ht="12.75" hidden="1">
      <c r="A117" s="124" t="s">
        <v>172</v>
      </c>
      <c r="B117" s="118" t="s">
        <v>178</v>
      </c>
      <c r="C117" s="120">
        <v>0</v>
      </c>
      <c r="D117" s="157">
        <v>1000</v>
      </c>
      <c r="E117" s="157">
        <v>1000</v>
      </c>
      <c r="F117" s="125">
        <v>0</v>
      </c>
      <c r="G117" s="152" t="e">
        <f t="shared" si="2"/>
        <v>#DIV/0!</v>
      </c>
      <c r="H117" s="152" t="str">
        <f t="shared" si="3"/>
        <v>-</v>
      </c>
    </row>
    <row r="118" spans="1:8" s="126" customFormat="1" ht="12.75" hidden="1">
      <c r="A118" s="124" t="s">
        <v>172</v>
      </c>
      <c r="B118" s="118" t="s">
        <v>179</v>
      </c>
      <c r="C118" s="120">
        <v>166860.07</v>
      </c>
      <c r="D118" s="157">
        <v>100000</v>
      </c>
      <c r="E118" s="157">
        <v>100000</v>
      </c>
      <c r="F118" s="125">
        <v>127834.26</v>
      </c>
      <c r="G118" s="152">
        <f t="shared" si="2"/>
        <v>76.61165430411242</v>
      </c>
      <c r="H118" s="152">
        <f t="shared" si="3"/>
        <v>127.83426</v>
      </c>
    </row>
    <row r="119" spans="1:8" s="126" customFormat="1" ht="12.75" hidden="1">
      <c r="A119" s="124" t="s">
        <v>172</v>
      </c>
      <c r="B119" s="118" t="s">
        <v>180</v>
      </c>
      <c r="C119" s="120">
        <v>2001556.58</v>
      </c>
      <c r="D119" s="157">
        <v>3400000</v>
      </c>
      <c r="E119" s="157">
        <v>3400000</v>
      </c>
      <c r="F119" s="125">
        <v>3385246.83</v>
      </c>
      <c r="G119" s="152">
        <f t="shared" si="2"/>
        <v>169.13070876067863</v>
      </c>
      <c r="H119" s="152">
        <f t="shared" si="3"/>
        <v>99.56608323529412</v>
      </c>
    </row>
    <row r="120" spans="1:8" s="126" customFormat="1" ht="12.75" customHeight="1" hidden="1">
      <c r="A120" s="124" t="s">
        <v>172</v>
      </c>
      <c r="B120" s="118" t="s">
        <v>181</v>
      </c>
      <c r="C120" s="120">
        <v>124116.62</v>
      </c>
      <c r="D120" s="157">
        <v>120000</v>
      </c>
      <c r="E120" s="157">
        <v>120000</v>
      </c>
      <c r="F120" s="125">
        <v>113733.79</v>
      </c>
      <c r="G120" s="152">
        <f t="shared" si="2"/>
        <v>91.63461750730885</v>
      </c>
      <c r="H120" s="152">
        <f t="shared" si="3"/>
        <v>94.77815833333332</v>
      </c>
    </row>
    <row r="121" spans="1:8" s="126" customFormat="1" ht="12.75" hidden="1">
      <c r="A121" s="124" t="s">
        <v>172</v>
      </c>
      <c r="B121" s="118" t="s">
        <v>182</v>
      </c>
      <c r="C121" s="120">
        <v>164295.86</v>
      </c>
      <c r="D121" s="157">
        <v>130000</v>
      </c>
      <c r="E121" s="157">
        <v>130000</v>
      </c>
      <c r="F121" s="125">
        <v>133797.35</v>
      </c>
      <c r="G121" s="152">
        <f t="shared" si="2"/>
        <v>81.43683596166088</v>
      </c>
      <c r="H121" s="152">
        <f t="shared" si="3"/>
        <v>102.92103846153846</v>
      </c>
    </row>
    <row r="122" spans="1:8" s="126" customFormat="1" ht="12.75">
      <c r="A122" s="124" t="s">
        <v>184</v>
      </c>
      <c r="B122" s="118" t="s">
        <v>185</v>
      </c>
      <c r="C122" s="120">
        <f>0+C$123+C$124+C$125</f>
        <v>9793341.430000002</v>
      </c>
      <c r="D122" s="157">
        <f>0+D$123+D$124+D$125</f>
        <v>9750000</v>
      </c>
      <c r="E122" s="157">
        <f>0+E$123+E$124+E$125</f>
        <v>9750000</v>
      </c>
      <c r="F122" s="125">
        <f>0+F$123+F$124+F$125</f>
        <v>9024333.24</v>
      </c>
      <c r="G122" s="152">
        <f t="shared" si="2"/>
        <v>92.14764240074084</v>
      </c>
      <c r="H122" s="152">
        <f t="shared" si="3"/>
        <v>92.557264</v>
      </c>
    </row>
    <row r="123" spans="1:8" s="126" customFormat="1" ht="12.75" hidden="1">
      <c r="A123" s="124" t="s">
        <v>186</v>
      </c>
      <c r="B123" s="118" t="s">
        <v>187</v>
      </c>
      <c r="C123" s="120">
        <v>174369.65</v>
      </c>
      <c r="D123" s="157">
        <v>400000</v>
      </c>
      <c r="E123" s="157">
        <v>400000</v>
      </c>
      <c r="F123" s="125">
        <v>384835.69</v>
      </c>
      <c r="G123" s="152">
        <f t="shared" si="2"/>
        <v>220.7010738393981</v>
      </c>
      <c r="H123" s="152">
        <f t="shared" si="3"/>
        <v>96.2089225</v>
      </c>
    </row>
    <row r="124" spans="1:8" s="126" customFormat="1" ht="12.75" hidden="1">
      <c r="A124" s="124" t="s">
        <v>189</v>
      </c>
      <c r="B124" s="118" t="s">
        <v>190</v>
      </c>
      <c r="C124" s="120">
        <v>9569885.71</v>
      </c>
      <c r="D124" s="157">
        <v>9300000</v>
      </c>
      <c r="E124" s="157">
        <v>9300000</v>
      </c>
      <c r="F124" s="125">
        <v>8621426.49</v>
      </c>
      <c r="G124" s="152">
        <f t="shared" si="2"/>
        <v>90.08912698916652</v>
      </c>
      <c r="H124" s="152">
        <f t="shared" si="3"/>
        <v>92.70351064516129</v>
      </c>
    </row>
    <row r="125" spans="1:8" s="126" customFormat="1" ht="12.75" hidden="1">
      <c r="A125" s="124" t="s">
        <v>191</v>
      </c>
      <c r="B125" s="118" t="s">
        <v>192</v>
      </c>
      <c r="C125" s="120">
        <v>49086.07</v>
      </c>
      <c r="D125" s="157">
        <v>50000</v>
      </c>
      <c r="E125" s="157">
        <v>50000</v>
      </c>
      <c r="F125" s="125">
        <v>18071.06</v>
      </c>
      <c r="G125" s="152">
        <f t="shared" si="2"/>
        <v>36.81504752774056</v>
      </c>
      <c r="H125" s="152">
        <f t="shared" si="3"/>
        <v>36.142120000000006</v>
      </c>
    </row>
    <row r="126" spans="1:8" s="126" customFormat="1" ht="12.75">
      <c r="A126" s="124" t="s">
        <v>193</v>
      </c>
      <c r="B126" s="118" t="s">
        <v>194</v>
      </c>
      <c r="C126" s="120">
        <f>0+C$127+C$128</f>
        <v>302763.81</v>
      </c>
      <c r="D126" s="157">
        <f>0+D$127+D$128</f>
        <v>1000000</v>
      </c>
      <c r="E126" s="157">
        <f>0+E$127+E$128</f>
        <v>1000000</v>
      </c>
      <c r="F126" s="125">
        <f>0+F$127+F$128</f>
        <v>803433.3600000001</v>
      </c>
      <c r="G126" s="152">
        <f t="shared" si="2"/>
        <v>265.36637915872444</v>
      </c>
      <c r="H126" s="152">
        <f t="shared" si="3"/>
        <v>80.34333600000001</v>
      </c>
    </row>
    <row r="127" spans="1:8" s="126" customFormat="1" ht="25.5" hidden="1">
      <c r="A127" s="124" t="s">
        <v>195</v>
      </c>
      <c r="B127" s="118" t="s">
        <v>196</v>
      </c>
      <c r="C127" s="120">
        <v>302763.81</v>
      </c>
      <c r="D127" s="157">
        <v>600000</v>
      </c>
      <c r="E127" s="157">
        <v>600000</v>
      </c>
      <c r="F127" s="125">
        <v>482060.02</v>
      </c>
      <c r="G127" s="152">
        <f t="shared" si="2"/>
        <v>159.2198288163965</v>
      </c>
      <c r="H127" s="152">
        <f t="shared" si="3"/>
        <v>80.34333666666666</v>
      </c>
    </row>
    <row r="128" spans="1:8" s="126" customFormat="1" ht="25.5" hidden="1">
      <c r="A128" s="124" t="s">
        <v>195</v>
      </c>
      <c r="B128" s="118" t="s">
        <v>197</v>
      </c>
      <c r="C128" s="120">
        <v>0</v>
      </c>
      <c r="D128" s="157">
        <v>400000</v>
      </c>
      <c r="E128" s="157">
        <v>400000</v>
      </c>
      <c r="F128" s="125">
        <v>321373.34</v>
      </c>
      <c r="G128" s="152" t="e">
        <f t="shared" si="2"/>
        <v>#DIV/0!</v>
      </c>
      <c r="H128" s="152">
        <f t="shared" si="3"/>
        <v>80.34333500000001</v>
      </c>
    </row>
    <row r="129" spans="1:8" s="126" customFormat="1" ht="38.25">
      <c r="A129" s="147" t="s">
        <v>198</v>
      </c>
      <c r="B129" s="148" t="s">
        <v>199</v>
      </c>
      <c r="C129" s="155">
        <f>0+C$130+C$139+C$163</f>
        <v>137184854.74</v>
      </c>
      <c r="D129" s="155">
        <f>0+D$130+D$139+D$163</f>
        <v>136325600</v>
      </c>
      <c r="E129" s="155">
        <f>0+E$130+E$139+E$163</f>
        <v>136325600</v>
      </c>
      <c r="F129" s="149">
        <f>0+F$130+F$139+F$163</f>
        <v>128511453.24</v>
      </c>
      <c r="G129" s="150">
        <f t="shared" si="2"/>
        <v>93.67758086966793</v>
      </c>
      <c r="H129" s="150">
        <f t="shared" si="3"/>
        <v>94.26802687096188</v>
      </c>
    </row>
    <row r="130" spans="1:8" s="126" customFormat="1" ht="12.75">
      <c r="A130" s="147" t="s">
        <v>200</v>
      </c>
      <c r="B130" s="148" t="s">
        <v>201</v>
      </c>
      <c r="C130" s="155">
        <f>0+C$131+C$134+C$136</f>
        <v>4573329.43</v>
      </c>
      <c r="D130" s="155">
        <f>0+D$131+D$134+D$136</f>
        <v>5905000</v>
      </c>
      <c r="E130" s="155">
        <f>0+E$131+E$134+E$136</f>
        <v>5905000</v>
      </c>
      <c r="F130" s="149">
        <f>0+F$131+F$134+F$136</f>
        <v>5095165.81</v>
      </c>
      <c r="G130" s="150">
        <f t="shared" si="2"/>
        <v>111.41042621108535</v>
      </c>
      <c r="H130" s="150">
        <f t="shared" si="3"/>
        <v>86.28561913632514</v>
      </c>
    </row>
    <row r="131" spans="1:8" s="126" customFormat="1" ht="12.75">
      <c r="A131" s="124" t="s">
        <v>202</v>
      </c>
      <c r="B131" s="118" t="s">
        <v>203</v>
      </c>
      <c r="C131" s="120">
        <f>0+C$132+C$133</f>
        <v>746130.24</v>
      </c>
      <c r="D131" s="157">
        <f>0+D$132+D$133</f>
        <v>401000</v>
      </c>
      <c r="E131" s="157">
        <f>0+E$132+E$133</f>
        <v>401000</v>
      </c>
      <c r="F131" s="125">
        <f>0+F$132+F$133</f>
        <v>267688</v>
      </c>
      <c r="G131" s="152">
        <f t="shared" si="2"/>
        <v>35.87684638006362</v>
      </c>
      <c r="H131" s="152">
        <f t="shared" si="3"/>
        <v>66.75511221945138</v>
      </c>
    </row>
    <row r="132" spans="1:8" s="126" customFormat="1" ht="12.75" hidden="1">
      <c r="A132" s="124" t="s">
        <v>204</v>
      </c>
      <c r="B132" s="118" t="s">
        <v>205</v>
      </c>
      <c r="C132" s="120">
        <v>0</v>
      </c>
      <c r="D132" s="157">
        <v>1000</v>
      </c>
      <c r="E132" s="157">
        <v>1000</v>
      </c>
      <c r="F132" s="125">
        <v>140</v>
      </c>
      <c r="G132" s="152" t="e">
        <f t="shared" si="2"/>
        <v>#DIV/0!</v>
      </c>
      <c r="H132" s="152">
        <f t="shared" si="3"/>
        <v>14.000000000000002</v>
      </c>
    </row>
    <row r="133" spans="1:8" s="126" customFormat="1" ht="12.75" hidden="1">
      <c r="A133" s="124" t="s">
        <v>204</v>
      </c>
      <c r="B133" s="118" t="s">
        <v>206</v>
      </c>
      <c r="C133" s="120">
        <v>746130.24</v>
      </c>
      <c r="D133" s="157">
        <v>400000</v>
      </c>
      <c r="E133" s="157">
        <v>400000</v>
      </c>
      <c r="F133" s="125">
        <v>267548</v>
      </c>
      <c r="G133" s="152">
        <f t="shared" si="2"/>
        <v>35.85808289984333</v>
      </c>
      <c r="H133" s="152">
        <f t="shared" si="3"/>
        <v>66.887</v>
      </c>
    </row>
    <row r="134" spans="1:8" s="126" customFormat="1" ht="12.75">
      <c r="A134" s="124" t="s">
        <v>207</v>
      </c>
      <c r="B134" s="118" t="s">
        <v>208</v>
      </c>
      <c r="C134" s="120">
        <f>0+C$135</f>
        <v>3640201.18</v>
      </c>
      <c r="D134" s="157">
        <f>0+D$135</f>
        <v>5309000</v>
      </c>
      <c r="E134" s="157">
        <f>0+E$135</f>
        <v>5309000</v>
      </c>
      <c r="F134" s="125">
        <f>0+F$135</f>
        <v>4634604.56</v>
      </c>
      <c r="G134" s="152">
        <f t="shared" si="2"/>
        <v>127.31726437163562</v>
      </c>
      <c r="H134" s="152">
        <f t="shared" si="3"/>
        <v>87.29712864946316</v>
      </c>
    </row>
    <row r="135" spans="1:8" s="126" customFormat="1" ht="12.75" hidden="1">
      <c r="A135" s="124" t="s">
        <v>209</v>
      </c>
      <c r="B135" s="118" t="s">
        <v>210</v>
      </c>
      <c r="C135" s="120">
        <v>3640201.18</v>
      </c>
      <c r="D135" s="157">
        <v>5309000</v>
      </c>
      <c r="E135" s="157">
        <v>5309000</v>
      </c>
      <c r="F135" s="125">
        <v>4634604.56</v>
      </c>
      <c r="G135" s="152">
        <f t="shared" si="2"/>
        <v>127.31726437163562</v>
      </c>
      <c r="H135" s="152">
        <f t="shared" si="3"/>
        <v>87.29712864946316</v>
      </c>
    </row>
    <row r="136" spans="1:8" s="126" customFormat="1" ht="12.75">
      <c r="A136" s="124" t="s">
        <v>211</v>
      </c>
      <c r="B136" s="118" t="s">
        <v>212</v>
      </c>
      <c r="C136" s="120">
        <f>0+C$137+C$138</f>
        <v>186998.01</v>
      </c>
      <c r="D136" s="157">
        <f>0+D$137+D$138</f>
        <v>195000</v>
      </c>
      <c r="E136" s="157">
        <f>0+E$137+E$138</f>
        <v>195000</v>
      </c>
      <c r="F136" s="125">
        <f>0+F$137+F$138</f>
        <v>192873.25</v>
      </c>
      <c r="G136" s="152">
        <f t="shared" si="2"/>
        <v>103.14187300709776</v>
      </c>
      <c r="H136" s="152">
        <f t="shared" si="3"/>
        <v>98.90935897435898</v>
      </c>
    </row>
    <row r="137" spans="1:8" s="126" customFormat="1" ht="12.75" hidden="1">
      <c r="A137" s="124" t="s">
        <v>213</v>
      </c>
      <c r="B137" s="118" t="s">
        <v>214</v>
      </c>
      <c r="C137" s="120">
        <v>165998.01</v>
      </c>
      <c r="D137" s="157">
        <v>175000</v>
      </c>
      <c r="E137" s="157">
        <v>175000</v>
      </c>
      <c r="F137" s="125">
        <v>168873.25</v>
      </c>
      <c r="G137" s="152">
        <f t="shared" si="2"/>
        <v>101.73209305340467</v>
      </c>
      <c r="H137" s="152">
        <f t="shared" si="3"/>
        <v>96.499</v>
      </c>
    </row>
    <row r="138" spans="1:8" s="126" customFormat="1" ht="12.75" hidden="1">
      <c r="A138" s="124" t="s">
        <v>215</v>
      </c>
      <c r="B138" s="118" t="s">
        <v>216</v>
      </c>
      <c r="C138" s="120">
        <v>21000</v>
      </c>
      <c r="D138" s="157">
        <v>20000</v>
      </c>
      <c r="E138" s="157">
        <v>20000</v>
      </c>
      <c r="F138" s="125">
        <v>24000</v>
      </c>
      <c r="G138" s="152">
        <f t="shared" si="2"/>
        <v>114.28571428571428</v>
      </c>
      <c r="H138" s="152">
        <f t="shared" si="3"/>
        <v>120</v>
      </c>
    </row>
    <row r="139" spans="1:8" s="126" customFormat="1" ht="12.75">
      <c r="A139" s="147" t="s">
        <v>217</v>
      </c>
      <c r="B139" s="148" t="s">
        <v>218</v>
      </c>
      <c r="C139" s="155">
        <f>0+C$140+C$142</f>
        <v>13155346.080000002</v>
      </c>
      <c r="D139" s="155">
        <f>0+D$140+D$142</f>
        <v>16512600</v>
      </c>
      <c r="E139" s="155">
        <f>0+E$140+E$142</f>
        <v>16512600</v>
      </c>
      <c r="F139" s="149">
        <f>0+F$140+F$142</f>
        <v>15292887.35</v>
      </c>
      <c r="G139" s="150">
        <f t="shared" si="2"/>
        <v>116.24846094508825</v>
      </c>
      <c r="H139" s="150">
        <f t="shared" si="3"/>
        <v>92.6134427649189</v>
      </c>
    </row>
    <row r="140" spans="1:8" s="126" customFormat="1" ht="12.75">
      <c r="A140" s="124" t="s">
        <v>219</v>
      </c>
      <c r="B140" s="118" t="s">
        <v>220</v>
      </c>
      <c r="C140" s="120">
        <f>0+C$141</f>
        <v>1409.39</v>
      </c>
      <c r="D140" s="157">
        <f>0+D$141</f>
        <v>2000</v>
      </c>
      <c r="E140" s="157">
        <f>0+E$141</f>
        <v>2000</v>
      </c>
      <c r="F140" s="125">
        <f>0+F$141</f>
        <v>0</v>
      </c>
      <c r="G140" s="152">
        <f t="shared" si="2"/>
        <v>0</v>
      </c>
      <c r="H140" s="152" t="str">
        <f t="shared" si="3"/>
        <v>-</v>
      </c>
    </row>
    <row r="141" spans="1:8" s="126" customFormat="1" ht="12.75" hidden="1">
      <c r="A141" s="124" t="s">
        <v>221</v>
      </c>
      <c r="B141" s="118" t="s">
        <v>220</v>
      </c>
      <c r="C141" s="120">
        <v>1409.39</v>
      </c>
      <c r="D141" s="157">
        <v>2000</v>
      </c>
      <c r="E141" s="157">
        <v>2000</v>
      </c>
      <c r="F141" s="125">
        <v>0</v>
      </c>
      <c r="G141" s="152">
        <f aca="true" t="shared" si="4" ref="G141:G204">F141/C141*100</f>
        <v>0</v>
      </c>
      <c r="H141" s="152" t="str">
        <f t="shared" si="3"/>
        <v>-</v>
      </c>
    </row>
    <row r="142" spans="1:8" s="126" customFormat="1" ht="12.75">
      <c r="A142" s="124" t="s">
        <v>222</v>
      </c>
      <c r="B142" s="118" t="s">
        <v>223</v>
      </c>
      <c r="C142" s="120">
        <f>0+C$143+C$144+C$145+C$146+C$147+C$148+C$149+C$150+C$151+C152+C153+C$154+C$155+C$156+C$157+C$158+C$159+C$160+C$161+C$162</f>
        <v>13153936.690000001</v>
      </c>
      <c r="D142" s="157">
        <f>0+D$143+D$144+D$145+D$146+D$147+D$148+D$149+D$150+D$151+D152+D153+D$154+D$155+D$156+D$157+D$158+D$159+D$160+D$161+D$162</f>
        <v>16510600</v>
      </c>
      <c r="E142" s="157">
        <f>0+E$143+E$144+E$145+E$146+E$147+E$148+E$149+E$150+E$151+E152+E153+E$154+E$155+E$156+E$157+E$158+E$159+E$160+E$161+E$162</f>
        <v>16510600</v>
      </c>
      <c r="F142" s="120">
        <f>0+F$143+F$144+F$145+F$146+F$147+F$148+F$149+F$150+F$151+F152+F153+F$154+F$155+F$156+F$157+F$158+F$159+F$160+F$161+F$162</f>
        <v>15292887.35</v>
      </c>
      <c r="G142" s="152">
        <f t="shared" si="4"/>
        <v>116.26091648765566</v>
      </c>
      <c r="H142" s="152">
        <f t="shared" si="3"/>
        <v>92.62466142962703</v>
      </c>
    </row>
    <row r="143" spans="1:8" s="126" customFormat="1" ht="12.75" hidden="1">
      <c r="A143" s="124" t="s">
        <v>224</v>
      </c>
      <c r="B143" s="118" t="s">
        <v>225</v>
      </c>
      <c r="C143" s="120">
        <v>44650</v>
      </c>
      <c r="D143" s="157">
        <v>50000</v>
      </c>
      <c r="E143" s="157">
        <v>50000</v>
      </c>
      <c r="F143" s="125">
        <v>34650</v>
      </c>
      <c r="G143" s="152">
        <f t="shared" si="4"/>
        <v>77.60358342665174</v>
      </c>
      <c r="H143" s="152">
        <f aca="true" t="shared" si="5" ref="H143:H211">IF(OR($E143=0,$F143=0),"-",$F143/$E143*100)</f>
        <v>69.3</v>
      </c>
    </row>
    <row r="144" spans="1:8" s="126" customFormat="1" ht="25.5" hidden="1">
      <c r="A144" s="124" t="s">
        <v>224</v>
      </c>
      <c r="B144" s="118" t="s">
        <v>226</v>
      </c>
      <c r="C144" s="120">
        <v>400</v>
      </c>
      <c r="D144" s="157">
        <v>5000</v>
      </c>
      <c r="E144" s="157">
        <v>5000</v>
      </c>
      <c r="F144" s="125">
        <v>0</v>
      </c>
      <c r="G144" s="152">
        <f t="shared" si="4"/>
        <v>0</v>
      </c>
      <c r="H144" s="152" t="str">
        <f t="shared" si="5"/>
        <v>-</v>
      </c>
    </row>
    <row r="145" spans="1:8" s="126" customFormat="1" ht="12.75" hidden="1">
      <c r="A145" s="124" t="s">
        <v>224</v>
      </c>
      <c r="B145" s="118" t="s">
        <v>227</v>
      </c>
      <c r="C145" s="120">
        <v>1313051.17</v>
      </c>
      <c r="D145" s="157">
        <v>1440000</v>
      </c>
      <c r="E145" s="157">
        <v>1440000</v>
      </c>
      <c r="F145" s="125">
        <v>1406471</v>
      </c>
      <c r="G145" s="152">
        <f t="shared" si="4"/>
        <v>107.11471358728542</v>
      </c>
      <c r="H145" s="152">
        <f t="shared" si="5"/>
        <v>97.67159722222222</v>
      </c>
    </row>
    <row r="146" spans="1:8" s="126" customFormat="1" ht="12.75" hidden="1">
      <c r="A146" s="124" t="s">
        <v>224</v>
      </c>
      <c r="B146" s="118" t="s">
        <v>228</v>
      </c>
      <c r="C146" s="120">
        <v>10170.04</v>
      </c>
      <c r="D146" s="157">
        <v>10000</v>
      </c>
      <c r="E146" s="157">
        <v>10000</v>
      </c>
      <c r="F146" s="125">
        <v>22905.67</v>
      </c>
      <c r="G146" s="152">
        <f t="shared" si="4"/>
        <v>225.22694109364366</v>
      </c>
      <c r="H146" s="152">
        <f t="shared" si="5"/>
        <v>229.05669999999998</v>
      </c>
    </row>
    <row r="147" spans="1:8" s="126" customFormat="1" ht="12.75" hidden="1">
      <c r="A147" s="124" t="s">
        <v>224</v>
      </c>
      <c r="B147" s="118" t="s">
        <v>229</v>
      </c>
      <c r="C147" s="120">
        <v>296414.98</v>
      </c>
      <c r="D147" s="157">
        <v>250000</v>
      </c>
      <c r="E147" s="157">
        <v>250000</v>
      </c>
      <c r="F147" s="125">
        <v>307005.21</v>
      </c>
      <c r="G147" s="152">
        <f t="shared" si="4"/>
        <v>103.57277152457004</v>
      </c>
      <c r="H147" s="152">
        <f t="shared" si="5"/>
        <v>122.80208400000001</v>
      </c>
    </row>
    <row r="148" spans="1:8" s="126" customFormat="1" ht="12.75" hidden="1">
      <c r="A148" s="124" t="s">
        <v>224</v>
      </c>
      <c r="B148" s="118" t="s">
        <v>230</v>
      </c>
      <c r="C148" s="120">
        <v>18450</v>
      </c>
      <c r="D148" s="157">
        <v>32000</v>
      </c>
      <c r="E148" s="157">
        <v>32000</v>
      </c>
      <c r="F148" s="125">
        <v>37300</v>
      </c>
      <c r="G148" s="152">
        <f t="shared" si="4"/>
        <v>202.1680216802168</v>
      </c>
      <c r="H148" s="152">
        <f t="shared" si="5"/>
        <v>116.56249999999999</v>
      </c>
    </row>
    <row r="149" spans="1:8" s="126" customFormat="1" ht="12.75" hidden="1">
      <c r="A149" s="124" t="s">
        <v>224</v>
      </c>
      <c r="B149" s="118" t="s">
        <v>231</v>
      </c>
      <c r="C149" s="120">
        <v>0</v>
      </c>
      <c r="D149" s="157">
        <v>100</v>
      </c>
      <c r="E149" s="157">
        <v>100</v>
      </c>
      <c r="F149" s="125">
        <v>7.2</v>
      </c>
      <c r="G149" s="152" t="e">
        <f t="shared" si="4"/>
        <v>#DIV/0!</v>
      </c>
      <c r="H149" s="152">
        <f t="shared" si="5"/>
        <v>7.200000000000001</v>
      </c>
    </row>
    <row r="150" spans="1:8" s="126" customFormat="1" ht="12.75" hidden="1">
      <c r="A150" s="124" t="s">
        <v>232</v>
      </c>
      <c r="B150" s="118" t="s">
        <v>233</v>
      </c>
      <c r="C150" s="120">
        <v>9773396.79</v>
      </c>
      <c r="D150" s="157">
        <v>11705700</v>
      </c>
      <c r="E150" s="157">
        <v>11705700</v>
      </c>
      <c r="F150" s="125">
        <v>11109229.66</v>
      </c>
      <c r="G150" s="152">
        <f t="shared" si="4"/>
        <v>113.66805112595864</v>
      </c>
      <c r="H150" s="152">
        <f t="shared" si="5"/>
        <v>94.90444535568142</v>
      </c>
    </row>
    <row r="151" spans="1:8" s="126" customFormat="1" ht="25.5" hidden="1">
      <c r="A151" s="124" t="s">
        <v>235</v>
      </c>
      <c r="B151" s="118" t="s">
        <v>236</v>
      </c>
      <c r="C151" s="120">
        <v>289706.15</v>
      </c>
      <c r="D151" s="157">
        <v>957000</v>
      </c>
      <c r="E151" s="157">
        <v>957000</v>
      </c>
      <c r="F151" s="125">
        <v>579934.74</v>
      </c>
      <c r="G151" s="152">
        <f t="shared" si="4"/>
        <v>200.18033445268594</v>
      </c>
      <c r="H151" s="152">
        <f t="shared" si="5"/>
        <v>60.59924137931034</v>
      </c>
    </row>
    <row r="152" spans="1:8" s="126" customFormat="1" ht="12.75" hidden="1">
      <c r="A152" s="127" t="s">
        <v>235</v>
      </c>
      <c r="B152" s="123" t="s">
        <v>2527</v>
      </c>
      <c r="C152" s="120">
        <v>3669.74</v>
      </c>
      <c r="D152" s="157">
        <v>0</v>
      </c>
      <c r="E152" s="157">
        <v>0</v>
      </c>
      <c r="F152" s="125">
        <v>0</v>
      </c>
      <c r="G152" s="152">
        <f t="shared" si="4"/>
        <v>0</v>
      </c>
      <c r="H152" s="152" t="str">
        <f t="shared" si="5"/>
        <v>-</v>
      </c>
    </row>
    <row r="153" spans="1:8" s="126" customFormat="1" ht="12.75" hidden="1">
      <c r="A153" s="127" t="s">
        <v>235</v>
      </c>
      <c r="B153" s="123" t="s">
        <v>2528</v>
      </c>
      <c r="C153" s="120">
        <v>1098.18</v>
      </c>
      <c r="D153" s="157">
        <v>0</v>
      </c>
      <c r="E153" s="157">
        <v>0</v>
      </c>
      <c r="F153" s="125">
        <v>0</v>
      </c>
      <c r="G153" s="152">
        <f t="shared" si="4"/>
        <v>0</v>
      </c>
      <c r="H153" s="152" t="str">
        <f t="shared" si="5"/>
        <v>-</v>
      </c>
    </row>
    <row r="154" spans="1:8" s="126" customFormat="1" ht="12.75" hidden="1">
      <c r="A154" s="124" t="s">
        <v>235</v>
      </c>
      <c r="B154" s="118" t="s">
        <v>237</v>
      </c>
      <c r="C154" s="120">
        <v>618226.04</v>
      </c>
      <c r="D154" s="157">
        <v>800000</v>
      </c>
      <c r="E154" s="157">
        <v>800000</v>
      </c>
      <c r="F154" s="125">
        <v>438655.72</v>
      </c>
      <c r="G154" s="152">
        <f t="shared" si="4"/>
        <v>70.9539378186011</v>
      </c>
      <c r="H154" s="152">
        <f t="shared" si="5"/>
        <v>54.831965</v>
      </c>
    </row>
    <row r="155" spans="1:8" s="126" customFormat="1" ht="12.75" hidden="1">
      <c r="A155" s="124" t="s">
        <v>235</v>
      </c>
      <c r="B155" s="118" t="s">
        <v>238</v>
      </c>
      <c r="C155" s="120">
        <v>98608.23</v>
      </c>
      <c r="D155" s="157">
        <v>30000</v>
      </c>
      <c r="E155" s="157">
        <v>30000</v>
      </c>
      <c r="F155" s="125">
        <v>27307.19</v>
      </c>
      <c r="G155" s="152">
        <f t="shared" si="4"/>
        <v>27.692607402039364</v>
      </c>
      <c r="H155" s="152">
        <f t="shared" si="5"/>
        <v>91.02396666666667</v>
      </c>
    </row>
    <row r="156" spans="1:8" s="126" customFormat="1" ht="12.75" hidden="1">
      <c r="A156" s="124" t="s">
        <v>235</v>
      </c>
      <c r="B156" s="118" t="s">
        <v>239</v>
      </c>
      <c r="C156" s="120">
        <v>3983.39</v>
      </c>
      <c r="D156" s="157">
        <v>10000</v>
      </c>
      <c r="E156" s="157">
        <v>10000</v>
      </c>
      <c r="F156" s="125">
        <v>0</v>
      </c>
      <c r="G156" s="152">
        <f t="shared" si="4"/>
        <v>0</v>
      </c>
      <c r="H156" s="152" t="str">
        <f t="shared" si="5"/>
        <v>-</v>
      </c>
    </row>
    <row r="157" spans="1:8" s="126" customFormat="1" ht="12.75" hidden="1">
      <c r="A157" s="124" t="s">
        <v>235</v>
      </c>
      <c r="B157" s="118" t="s">
        <v>240</v>
      </c>
      <c r="C157" s="120">
        <v>1220.82</v>
      </c>
      <c r="D157" s="157">
        <v>500000</v>
      </c>
      <c r="E157" s="157">
        <v>500000</v>
      </c>
      <c r="F157" s="125">
        <v>795691.41</v>
      </c>
      <c r="G157" s="152">
        <f t="shared" si="4"/>
        <v>65176.80001965893</v>
      </c>
      <c r="H157" s="152">
        <f t="shared" si="5"/>
        <v>159.138282</v>
      </c>
    </row>
    <row r="158" spans="1:8" s="126" customFormat="1" ht="12.75" hidden="1">
      <c r="A158" s="124" t="s">
        <v>235</v>
      </c>
      <c r="B158" s="118" t="s">
        <v>241</v>
      </c>
      <c r="C158" s="120">
        <v>160287.12</v>
      </c>
      <c r="D158" s="157">
        <v>50000</v>
      </c>
      <c r="E158" s="157">
        <v>50000</v>
      </c>
      <c r="F158" s="125">
        <v>31469.67</v>
      </c>
      <c r="G158" s="152">
        <f t="shared" si="4"/>
        <v>19.6333117720251</v>
      </c>
      <c r="H158" s="152">
        <f t="shared" si="5"/>
        <v>62.93934</v>
      </c>
    </row>
    <row r="159" spans="1:8" s="126" customFormat="1" ht="12.75" hidden="1">
      <c r="A159" s="124" t="s">
        <v>235</v>
      </c>
      <c r="B159" s="118" t="s">
        <v>242</v>
      </c>
      <c r="C159" s="120">
        <v>0</v>
      </c>
      <c r="D159" s="157">
        <v>105800</v>
      </c>
      <c r="E159" s="157">
        <v>105800</v>
      </c>
      <c r="F159" s="125">
        <v>105715.35</v>
      </c>
      <c r="G159" s="152" t="e">
        <f t="shared" si="4"/>
        <v>#DIV/0!</v>
      </c>
      <c r="H159" s="152">
        <f t="shared" si="5"/>
        <v>99.91999054820417</v>
      </c>
    </row>
    <row r="160" spans="1:8" s="126" customFormat="1" ht="12.75" hidden="1">
      <c r="A160" s="124" t="s">
        <v>235</v>
      </c>
      <c r="B160" s="118" t="s">
        <v>243</v>
      </c>
      <c r="C160" s="120">
        <v>72681.32</v>
      </c>
      <c r="D160" s="157">
        <v>18000</v>
      </c>
      <c r="E160" s="157">
        <v>18000</v>
      </c>
      <c r="F160" s="125">
        <v>26359.13</v>
      </c>
      <c r="G160" s="152">
        <f t="shared" si="4"/>
        <v>36.266718876322</v>
      </c>
      <c r="H160" s="152">
        <f t="shared" si="5"/>
        <v>146.43961111111113</v>
      </c>
    </row>
    <row r="161" spans="1:8" s="126" customFormat="1" ht="12.75" hidden="1">
      <c r="A161" s="124" t="s">
        <v>244</v>
      </c>
      <c r="B161" s="118" t="s">
        <v>245</v>
      </c>
      <c r="C161" s="120">
        <v>216603.07</v>
      </c>
      <c r="D161" s="157">
        <v>200000</v>
      </c>
      <c r="E161" s="157">
        <v>200000</v>
      </c>
      <c r="F161" s="125">
        <v>156718.45</v>
      </c>
      <c r="G161" s="152">
        <f t="shared" si="4"/>
        <v>72.35282953284087</v>
      </c>
      <c r="H161" s="152">
        <f t="shared" si="5"/>
        <v>78.35922500000001</v>
      </c>
    </row>
    <row r="162" spans="1:8" s="126" customFormat="1" ht="12.75" hidden="1">
      <c r="A162" s="124" t="s">
        <v>244</v>
      </c>
      <c r="B162" s="118" t="s">
        <v>246</v>
      </c>
      <c r="C162" s="120">
        <v>231319.65</v>
      </c>
      <c r="D162" s="157">
        <v>347000</v>
      </c>
      <c r="E162" s="157">
        <v>347000</v>
      </c>
      <c r="F162" s="125">
        <v>213466.95</v>
      </c>
      <c r="G162" s="152">
        <f t="shared" si="4"/>
        <v>92.28223801998664</v>
      </c>
      <c r="H162" s="152">
        <f t="shared" si="5"/>
        <v>61.517853025936596</v>
      </c>
    </row>
    <row r="163" spans="1:8" s="126" customFormat="1" ht="12.75">
      <c r="A163" s="147" t="s">
        <v>247</v>
      </c>
      <c r="B163" s="148" t="s">
        <v>248</v>
      </c>
      <c r="C163" s="155">
        <f>0+C$164+C$166</f>
        <v>119456179.23</v>
      </c>
      <c r="D163" s="155">
        <f>0+D$164+D$166</f>
        <v>113908000</v>
      </c>
      <c r="E163" s="155">
        <f>0+E$164+E$166</f>
        <v>113908000</v>
      </c>
      <c r="F163" s="149">
        <f>0+F$164+F$166</f>
        <v>108123400.08</v>
      </c>
      <c r="G163" s="150">
        <f t="shared" si="4"/>
        <v>90.51302391969196</v>
      </c>
      <c r="H163" s="150">
        <f t="shared" si="5"/>
        <v>94.92169125961301</v>
      </c>
    </row>
    <row r="164" spans="1:8" s="126" customFormat="1" ht="12.75">
      <c r="A164" s="124" t="s">
        <v>249</v>
      </c>
      <c r="B164" s="118" t="s">
        <v>250</v>
      </c>
      <c r="C164" s="120">
        <f>0+C$165</f>
        <v>22990360.37</v>
      </c>
      <c r="D164" s="157">
        <f>0+D$165</f>
        <v>12650000</v>
      </c>
      <c r="E164" s="157">
        <f>0+E$165</f>
        <v>12650000</v>
      </c>
      <c r="F164" s="125">
        <f>0+F$165</f>
        <v>11813599.51</v>
      </c>
      <c r="G164" s="152">
        <f t="shared" si="4"/>
        <v>51.38501232636398</v>
      </c>
      <c r="H164" s="152">
        <f t="shared" si="5"/>
        <v>93.38813841897233</v>
      </c>
    </row>
    <row r="165" spans="1:8" s="126" customFormat="1" ht="12.75" hidden="1">
      <c r="A165" s="124" t="s">
        <v>251</v>
      </c>
      <c r="B165" s="118" t="s">
        <v>250</v>
      </c>
      <c r="C165" s="120">
        <v>22990360.37</v>
      </c>
      <c r="D165" s="157">
        <v>12650000</v>
      </c>
      <c r="E165" s="157">
        <v>12650000</v>
      </c>
      <c r="F165" s="125">
        <v>11813599.51</v>
      </c>
      <c r="G165" s="152">
        <f t="shared" si="4"/>
        <v>51.38501232636398</v>
      </c>
      <c r="H165" s="152">
        <f t="shared" si="5"/>
        <v>93.38813841897233</v>
      </c>
    </row>
    <row r="166" spans="1:8" s="126" customFormat="1" ht="12.75">
      <c r="A166" s="124" t="s">
        <v>252</v>
      </c>
      <c r="B166" s="118" t="s">
        <v>253</v>
      </c>
      <c r="C166" s="120">
        <f>0+C$167+C$168+C$169+C$170+C$171+C$172+C$173+C$174</f>
        <v>96465818.86</v>
      </c>
      <c r="D166" s="157">
        <f>0+D$167+D$168+D$169+D$170+D$171+D$172+D$173+D$174</f>
        <v>101258000</v>
      </c>
      <c r="E166" s="157">
        <f>0+E$167+E$168+E$169+E$170+E$171+E$172+E$173+E$174</f>
        <v>101258000</v>
      </c>
      <c r="F166" s="125">
        <f>0+F$167+F$168+F$169+F$170+F$171+F$172+F$173+F$174</f>
        <v>96309800.57</v>
      </c>
      <c r="G166" s="152">
        <f t="shared" si="4"/>
        <v>99.838265727857</v>
      </c>
      <c r="H166" s="152">
        <f t="shared" si="5"/>
        <v>95.11327556341227</v>
      </c>
    </row>
    <row r="167" spans="1:8" s="126" customFormat="1" ht="12.75" hidden="1">
      <c r="A167" s="124" t="s">
        <v>254</v>
      </c>
      <c r="B167" s="118" t="s">
        <v>255</v>
      </c>
      <c r="C167" s="120">
        <v>11426306.1</v>
      </c>
      <c r="D167" s="157">
        <v>11800000</v>
      </c>
      <c r="E167" s="157">
        <v>11800000</v>
      </c>
      <c r="F167" s="125">
        <v>11789594.96</v>
      </c>
      <c r="G167" s="152">
        <f t="shared" si="4"/>
        <v>103.17940773527852</v>
      </c>
      <c r="H167" s="152">
        <f t="shared" si="5"/>
        <v>99.91182169491526</v>
      </c>
    </row>
    <row r="168" spans="1:8" s="126" customFormat="1" ht="12.75" hidden="1">
      <c r="A168" s="124" t="s">
        <v>254</v>
      </c>
      <c r="B168" s="118" t="s">
        <v>256</v>
      </c>
      <c r="C168" s="120">
        <v>50908472.95</v>
      </c>
      <c r="D168" s="157">
        <v>52134000</v>
      </c>
      <c r="E168" s="157">
        <v>52134000</v>
      </c>
      <c r="F168" s="125">
        <v>52899779.72</v>
      </c>
      <c r="G168" s="152">
        <f t="shared" si="4"/>
        <v>103.91154292126532</v>
      </c>
      <c r="H168" s="152">
        <f t="shared" si="5"/>
        <v>101.46886814746614</v>
      </c>
    </row>
    <row r="169" spans="1:8" s="126" customFormat="1" ht="12.75" hidden="1">
      <c r="A169" s="124" t="s">
        <v>254</v>
      </c>
      <c r="B169" s="118" t="s">
        <v>257</v>
      </c>
      <c r="C169" s="120">
        <v>807654.23</v>
      </c>
      <c r="D169" s="157">
        <v>780000</v>
      </c>
      <c r="E169" s="157">
        <v>780000</v>
      </c>
      <c r="F169" s="125">
        <v>829936.5</v>
      </c>
      <c r="G169" s="152">
        <f t="shared" si="4"/>
        <v>102.75888730255274</v>
      </c>
      <c r="H169" s="152">
        <f t="shared" si="5"/>
        <v>106.4021153846154</v>
      </c>
    </row>
    <row r="170" spans="1:8" s="126" customFormat="1" ht="12.75" hidden="1">
      <c r="A170" s="124" t="s">
        <v>254</v>
      </c>
      <c r="B170" s="118" t="s">
        <v>258</v>
      </c>
      <c r="C170" s="120">
        <v>3597184.92</v>
      </c>
      <c r="D170" s="157">
        <v>4109000</v>
      </c>
      <c r="E170" s="157">
        <v>4109000</v>
      </c>
      <c r="F170" s="125">
        <v>3755033.56</v>
      </c>
      <c r="G170" s="152">
        <f t="shared" si="4"/>
        <v>104.38811580473322</v>
      </c>
      <c r="H170" s="152">
        <f t="shared" si="5"/>
        <v>91.38558189340472</v>
      </c>
    </row>
    <row r="171" spans="1:8" s="126" customFormat="1" ht="12.75" hidden="1">
      <c r="A171" s="124" t="s">
        <v>254</v>
      </c>
      <c r="B171" s="118" t="s">
        <v>259</v>
      </c>
      <c r="C171" s="120">
        <v>15456105.08</v>
      </c>
      <c r="D171" s="157">
        <v>15073000</v>
      </c>
      <c r="E171" s="157">
        <v>15073000</v>
      </c>
      <c r="F171" s="125">
        <v>14637676.54</v>
      </c>
      <c r="G171" s="152">
        <f t="shared" si="4"/>
        <v>94.70482029098626</v>
      </c>
      <c r="H171" s="152">
        <f t="shared" si="5"/>
        <v>97.11189902474622</v>
      </c>
    </row>
    <row r="172" spans="1:8" s="126" customFormat="1" ht="25.5" hidden="1">
      <c r="A172" s="124" t="s">
        <v>254</v>
      </c>
      <c r="B172" s="118" t="s">
        <v>260</v>
      </c>
      <c r="C172" s="120">
        <v>3085959.69</v>
      </c>
      <c r="D172" s="157">
        <v>2998000</v>
      </c>
      <c r="E172" s="157">
        <v>2998000</v>
      </c>
      <c r="F172" s="125">
        <v>3087228</v>
      </c>
      <c r="G172" s="152">
        <f t="shared" si="4"/>
        <v>100.04109937029023</v>
      </c>
      <c r="H172" s="152">
        <f t="shared" si="5"/>
        <v>102.97625083388925</v>
      </c>
    </row>
    <row r="173" spans="1:8" s="126" customFormat="1" ht="12.75" hidden="1">
      <c r="A173" s="124" t="s">
        <v>254</v>
      </c>
      <c r="B173" s="118" t="s">
        <v>261</v>
      </c>
      <c r="C173" s="120">
        <v>27893.76</v>
      </c>
      <c r="D173" s="157">
        <v>25000</v>
      </c>
      <c r="E173" s="157">
        <v>25000</v>
      </c>
      <c r="F173" s="125">
        <v>32847.97</v>
      </c>
      <c r="G173" s="152">
        <f t="shared" si="4"/>
        <v>117.76099744172174</v>
      </c>
      <c r="H173" s="152">
        <f t="shared" si="5"/>
        <v>131.39188</v>
      </c>
    </row>
    <row r="174" spans="1:8" s="126" customFormat="1" ht="12.75" hidden="1">
      <c r="A174" s="124" t="s">
        <v>254</v>
      </c>
      <c r="B174" s="118" t="s">
        <v>262</v>
      </c>
      <c r="C174" s="120">
        <v>11156242.13</v>
      </c>
      <c r="D174" s="157">
        <v>14339000</v>
      </c>
      <c r="E174" s="157">
        <v>14339000</v>
      </c>
      <c r="F174" s="125">
        <v>9277703.32</v>
      </c>
      <c r="G174" s="152">
        <f t="shared" si="4"/>
        <v>83.16154500673247</v>
      </c>
      <c r="H174" s="152">
        <f t="shared" si="5"/>
        <v>64.70258260687636</v>
      </c>
    </row>
    <row r="175" spans="1:8" s="126" customFormat="1" ht="25.5">
      <c r="A175" s="147" t="s">
        <v>263</v>
      </c>
      <c r="B175" s="148" t="s">
        <v>264</v>
      </c>
      <c r="C175" s="155">
        <f>0+C$176</f>
        <v>17312381.66</v>
      </c>
      <c r="D175" s="155">
        <f>0+D$176</f>
        <v>7412300</v>
      </c>
      <c r="E175" s="155">
        <f>0+E$176</f>
        <v>7412300</v>
      </c>
      <c r="F175" s="149">
        <f>0+F$176</f>
        <v>4581769.12</v>
      </c>
      <c r="G175" s="150">
        <f t="shared" si="4"/>
        <v>26.465273293888323</v>
      </c>
      <c r="H175" s="150">
        <f t="shared" si="5"/>
        <v>61.813055596778334</v>
      </c>
    </row>
    <row r="176" spans="1:8" s="126" customFormat="1" ht="25.5">
      <c r="A176" s="147" t="s">
        <v>265</v>
      </c>
      <c r="B176" s="148" t="s">
        <v>266</v>
      </c>
      <c r="C176" s="155">
        <f>0+C$177+C$184</f>
        <v>17312381.66</v>
      </c>
      <c r="D176" s="155">
        <f>0+D$177+D$184</f>
        <v>7412300</v>
      </c>
      <c r="E176" s="155">
        <f>0+E$177+E$184</f>
        <v>7412300</v>
      </c>
      <c r="F176" s="149">
        <f>0+F$177+F$184</f>
        <v>4581769.12</v>
      </c>
      <c r="G176" s="150">
        <f t="shared" si="4"/>
        <v>26.465273293888323</v>
      </c>
      <c r="H176" s="150">
        <f t="shared" si="5"/>
        <v>61.813055596778334</v>
      </c>
    </row>
    <row r="177" spans="1:8" s="126" customFormat="1" ht="12.75">
      <c r="A177" s="124" t="s">
        <v>267</v>
      </c>
      <c r="B177" s="118" t="s">
        <v>268</v>
      </c>
      <c r="C177" s="120">
        <f>0+C$178+C$179+C$180+C181+C$182+C$183</f>
        <v>802297.6</v>
      </c>
      <c r="D177" s="157">
        <f>0+D$178+D$179+D$180+D181+D$182+D$183</f>
        <v>310700</v>
      </c>
      <c r="E177" s="157">
        <f>0+E$178+E$179+E$180+E181+E$182+E$183</f>
        <v>310700</v>
      </c>
      <c r="F177" s="125">
        <f>0+F$178+F$179+F$180+F181+F$182+F$183</f>
        <v>248038.83000000002</v>
      </c>
      <c r="G177" s="152">
        <f t="shared" si="4"/>
        <v>30.916062817587893</v>
      </c>
      <c r="H177" s="152">
        <f t="shared" si="5"/>
        <v>79.83225941422594</v>
      </c>
    </row>
    <row r="178" spans="1:8" s="126" customFormat="1" ht="12.75" hidden="1">
      <c r="A178" s="124" t="s">
        <v>269</v>
      </c>
      <c r="B178" s="118" t="s">
        <v>270</v>
      </c>
      <c r="C178" s="120">
        <v>13702.6</v>
      </c>
      <c r="D178" s="157">
        <v>25300</v>
      </c>
      <c r="E178" s="157">
        <v>25300</v>
      </c>
      <c r="F178" s="125">
        <v>10461</v>
      </c>
      <c r="G178" s="152">
        <f t="shared" si="4"/>
        <v>76.34317574766833</v>
      </c>
      <c r="H178" s="152">
        <f t="shared" si="5"/>
        <v>41.34782608695652</v>
      </c>
    </row>
    <row r="179" spans="1:8" s="126" customFormat="1" ht="12.75" hidden="1">
      <c r="A179" s="124" t="s">
        <v>269</v>
      </c>
      <c r="B179" s="118" t="s">
        <v>271</v>
      </c>
      <c r="C179" s="120">
        <v>0</v>
      </c>
      <c r="D179" s="157">
        <v>7000</v>
      </c>
      <c r="E179" s="157">
        <v>7000</v>
      </c>
      <c r="F179" s="125">
        <v>6919.69</v>
      </c>
      <c r="G179" s="152" t="e">
        <f t="shared" si="4"/>
        <v>#DIV/0!</v>
      </c>
      <c r="H179" s="152">
        <f t="shared" si="5"/>
        <v>98.85271428571428</v>
      </c>
    </row>
    <row r="180" spans="1:8" s="126" customFormat="1" ht="12.75" hidden="1">
      <c r="A180" s="124" t="s">
        <v>272</v>
      </c>
      <c r="B180" s="118" t="s">
        <v>273</v>
      </c>
      <c r="C180" s="120">
        <v>25000</v>
      </c>
      <c r="D180" s="157">
        <v>25000</v>
      </c>
      <c r="E180" s="157">
        <v>25000</v>
      </c>
      <c r="F180" s="125">
        <v>25000</v>
      </c>
      <c r="G180" s="152">
        <f t="shared" si="4"/>
        <v>100</v>
      </c>
      <c r="H180" s="152">
        <f t="shared" si="5"/>
        <v>100</v>
      </c>
    </row>
    <row r="181" spans="1:8" s="126" customFormat="1" ht="12.75" hidden="1">
      <c r="A181" s="127" t="s">
        <v>272</v>
      </c>
      <c r="B181" s="123" t="s">
        <v>2529</v>
      </c>
      <c r="C181" s="120">
        <v>588000</v>
      </c>
      <c r="D181" s="157">
        <v>0</v>
      </c>
      <c r="E181" s="157">
        <v>0</v>
      </c>
      <c r="F181" s="125">
        <v>0</v>
      </c>
      <c r="G181" s="152">
        <f t="shared" si="4"/>
        <v>0</v>
      </c>
      <c r="H181" s="152" t="str">
        <f t="shared" si="5"/>
        <v>-</v>
      </c>
    </row>
    <row r="182" spans="1:8" s="126" customFormat="1" ht="12.75" hidden="1">
      <c r="A182" s="124" t="s">
        <v>274</v>
      </c>
      <c r="B182" s="118" t="s">
        <v>275</v>
      </c>
      <c r="C182" s="120">
        <v>36450</v>
      </c>
      <c r="D182" s="157">
        <v>78400</v>
      </c>
      <c r="E182" s="157">
        <v>78400</v>
      </c>
      <c r="F182" s="125">
        <v>32550</v>
      </c>
      <c r="G182" s="152">
        <f t="shared" si="4"/>
        <v>89.30041152263375</v>
      </c>
      <c r="H182" s="152">
        <f t="shared" si="5"/>
        <v>41.517857142857146</v>
      </c>
    </row>
    <row r="183" spans="1:8" s="126" customFormat="1" ht="25.5" hidden="1">
      <c r="A183" s="124" t="s">
        <v>274</v>
      </c>
      <c r="B183" s="118" t="s">
        <v>276</v>
      </c>
      <c r="C183" s="120">
        <v>139145</v>
      </c>
      <c r="D183" s="157">
        <v>175000</v>
      </c>
      <c r="E183" s="157">
        <v>175000</v>
      </c>
      <c r="F183" s="125">
        <v>173108.14</v>
      </c>
      <c r="G183" s="152">
        <f t="shared" si="4"/>
        <v>124.40845161522154</v>
      </c>
      <c r="H183" s="152">
        <f t="shared" si="5"/>
        <v>98.91893714285716</v>
      </c>
    </row>
    <row r="184" spans="1:8" s="126" customFormat="1" ht="12.75">
      <c r="A184" s="124" t="s">
        <v>277</v>
      </c>
      <c r="B184" s="118" t="s">
        <v>278</v>
      </c>
      <c r="C184" s="120">
        <f>0+C$185+C$186+C$187+C$188+C$189+C$190+C$191+C$192+C193</f>
        <v>16510084.06</v>
      </c>
      <c r="D184" s="157">
        <f>0+D$185+D$186+D$187+D$188+D$189+D$190+D$191+D$192+D193</f>
        <v>7101600</v>
      </c>
      <c r="E184" s="157">
        <f>0+E$185+E$186+E$187+E$188+E$189+E$190+E$191+E$192+E193</f>
        <v>7101600</v>
      </c>
      <c r="F184" s="120">
        <f>0+F$185+F$186+F$187+F$188+F$189+F$190+F$191+F$192+F193</f>
        <v>4333730.29</v>
      </c>
      <c r="G184" s="152">
        <f t="shared" si="4"/>
        <v>26.24898985523397</v>
      </c>
      <c r="H184" s="152">
        <f t="shared" si="5"/>
        <v>61.024702743043825</v>
      </c>
    </row>
    <row r="185" spans="1:8" s="126" customFormat="1" ht="12.75" hidden="1">
      <c r="A185" s="124" t="s">
        <v>279</v>
      </c>
      <c r="B185" s="118" t="s">
        <v>280</v>
      </c>
      <c r="C185" s="120">
        <v>0</v>
      </c>
      <c r="D185" s="157">
        <v>14800</v>
      </c>
      <c r="E185" s="157">
        <v>14800</v>
      </c>
      <c r="F185" s="125">
        <v>14800</v>
      </c>
      <c r="G185" s="152" t="e">
        <f t="shared" si="4"/>
        <v>#DIV/0!</v>
      </c>
      <c r="H185" s="152">
        <f t="shared" si="5"/>
        <v>100</v>
      </c>
    </row>
    <row r="186" spans="1:8" s="126" customFormat="1" ht="12.75" hidden="1">
      <c r="A186" s="124" t="s">
        <v>279</v>
      </c>
      <c r="B186" s="118" t="s">
        <v>281</v>
      </c>
      <c r="C186" s="120">
        <v>0</v>
      </c>
      <c r="D186" s="157">
        <v>1041000</v>
      </c>
      <c r="E186" s="157">
        <v>1041000</v>
      </c>
      <c r="F186" s="125">
        <v>1144000</v>
      </c>
      <c r="G186" s="152" t="e">
        <f t="shared" si="4"/>
        <v>#DIV/0!</v>
      </c>
      <c r="H186" s="152">
        <f t="shared" si="5"/>
        <v>109.89433237271855</v>
      </c>
    </row>
    <row r="187" spans="1:8" s="126" customFormat="1" ht="12.75" hidden="1">
      <c r="A187" s="124" t="s">
        <v>282</v>
      </c>
      <c r="B187" s="118" t="s">
        <v>283</v>
      </c>
      <c r="C187" s="120">
        <v>0</v>
      </c>
      <c r="D187" s="157">
        <v>9600</v>
      </c>
      <c r="E187" s="157">
        <v>9600</v>
      </c>
      <c r="F187" s="125">
        <v>9531</v>
      </c>
      <c r="G187" s="152" t="e">
        <f t="shared" si="4"/>
        <v>#DIV/0!</v>
      </c>
      <c r="H187" s="152">
        <f t="shared" si="5"/>
        <v>99.28125</v>
      </c>
    </row>
    <row r="188" spans="1:8" s="126" customFormat="1" ht="12.75" hidden="1">
      <c r="A188" s="124" t="s">
        <v>282</v>
      </c>
      <c r="B188" s="118" t="s">
        <v>284</v>
      </c>
      <c r="C188" s="120">
        <v>0</v>
      </c>
      <c r="D188" s="157">
        <v>110000</v>
      </c>
      <c r="E188" s="157">
        <v>110000</v>
      </c>
      <c r="F188" s="125">
        <v>0</v>
      </c>
      <c r="G188" s="152" t="e">
        <f t="shared" si="4"/>
        <v>#DIV/0!</v>
      </c>
      <c r="H188" s="152" t="str">
        <f t="shared" si="5"/>
        <v>-</v>
      </c>
    </row>
    <row r="189" spans="1:8" s="126" customFormat="1" ht="12.75" hidden="1">
      <c r="A189" s="124" t="s">
        <v>282</v>
      </c>
      <c r="B189" s="118" t="s">
        <v>285</v>
      </c>
      <c r="C189" s="120">
        <v>0</v>
      </c>
      <c r="D189" s="157">
        <v>2754300</v>
      </c>
      <c r="E189" s="157">
        <v>2754300</v>
      </c>
      <c r="F189" s="125">
        <v>2754300</v>
      </c>
      <c r="G189" s="152" t="e">
        <f t="shared" si="4"/>
        <v>#DIV/0!</v>
      </c>
      <c r="H189" s="152">
        <f t="shared" si="5"/>
        <v>100</v>
      </c>
    </row>
    <row r="190" spans="1:8" s="126" customFormat="1" ht="25.5" hidden="1">
      <c r="A190" s="124" t="s">
        <v>286</v>
      </c>
      <c r="B190" s="118" t="s">
        <v>287</v>
      </c>
      <c r="C190" s="120">
        <v>629088.38</v>
      </c>
      <c r="D190" s="157">
        <v>2760000</v>
      </c>
      <c r="E190" s="157">
        <v>2760000</v>
      </c>
      <c r="F190" s="125">
        <v>0</v>
      </c>
      <c r="G190" s="152">
        <f t="shared" si="4"/>
        <v>0</v>
      </c>
      <c r="H190" s="152" t="str">
        <f t="shared" si="5"/>
        <v>-</v>
      </c>
    </row>
    <row r="191" spans="1:8" s="126" customFormat="1" ht="12.75" hidden="1">
      <c r="A191" s="124" t="s">
        <v>286</v>
      </c>
      <c r="B191" s="118" t="s">
        <v>288</v>
      </c>
      <c r="C191" s="120">
        <v>0</v>
      </c>
      <c r="D191" s="157">
        <v>23900</v>
      </c>
      <c r="E191" s="157">
        <v>23900</v>
      </c>
      <c r="F191" s="125">
        <v>23900</v>
      </c>
      <c r="G191" s="152" t="e">
        <f t="shared" si="4"/>
        <v>#DIV/0!</v>
      </c>
      <c r="H191" s="152">
        <f t="shared" si="5"/>
        <v>100</v>
      </c>
    </row>
    <row r="192" spans="1:8" s="126" customFormat="1" ht="12.75" hidden="1">
      <c r="A192" s="124" t="s">
        <v>286</v>
      </c>
      <c r="B192" s="118" t="s">
        <v>289</v>
      </c>
      <c r="C192" s="120">
        <v>0</v>
      </c>
      <c r="D192" s="157">
        <v>388000</v>
      </c>
      <c r="E192" s="157">
        <v>388000</v>
      </c>
      <c r="F192" s="125">
        <v>387199.29</v>
      </c>
      <c r="G192" s="152" t="e">
        <f t="shared" si="4"/>
        <v>#DIV/0!</v>
      </c>
      <c r="H192" s="152">
        <f t="shared" si="5"/>
        <v>99.79363144329896</v>
      </c>
    </row>
    <row r="193" spans="1:8" s="126" customFormat="1" ht="25.5" hidden="1">
      <c r="A193" s="127" t="s">
        <v>286</v>
      </c>
      <c r="B193" s="123" t="s">
        <v>2530</v>
      </c>
      <c r="C193" s="120">
        <v>15880995.68</v>
      </c>
      <c r="D193" s="157">
        <v>0</v>
      </c>
      <c r="E193" s="157">
        <v>0</v>
      </c>
      <c r="F193" s="125">
        <v>0</v>
      </c>
      <c r="G193" s="152">
        <f t="shared" si="4"/>
        <v>0</v>
      </c>
      <c r="H193" s="152" t="str">
        <f t="shared" si="5"/>
        <v>-</v>
      </c>
    </row>
    <row r="194" spans="1:8" s="126" customFormat="1" ht="12.75">
      <c r="A194" s="147" t="s">
        <v>290</v>
      </c>
      <c r="B194" s="148" t="s">
        <v>291</v>
      </c>
      <c r="C194" s="155">
        <f>0+C$195+C$200</f>
        <v>9626905.219999999</v>
      </c>
      <c r="D194" s="155">
        <f>0+D$195+D$200</f>
        <v>11884629</v>
      </c>
      <c r="E194" s="155">
        <f>0+E$195+E$200</f>
        <v>11884629</v>
      </c>
      <c r="F194" s="149">
        <f>0+F$195+F$200</f>
        <v>7737892.140000001</v>
      </c>
      <c r="G194" s="150">
        <f t="shared" si="4"/>
        <v>80.37777419813428</v>
      </c>
      <c r="H194" s="150">
        <f t="shared" si="5"/>
        <v>65.10840296318884</v>
      </c>
    </row>
    <row r="195" spans="1:8" s="126" customFormat="1" ht="12.75">
      <c r="A195" s="147" t="s">
        <v>292</v>
      </c>
      <c r="B195" s="148" t="s">
        <v>293</v>
      </c>
      <c r="C195" s="155">
        <f>0+C$196+C$198</f>
        <v>1930692.31</v>
      </c>
      <c r="D195" s="155">
        <f>0+D$196+D$198</f>
        <v>2037000</v>
      </c>
      <c r="E195" s="155">
        <f>0+E$196+E$198</f>
        <v>2037000</v>
      </c>
      <c r="F195" s="149">
        <f>0+F$196+F$198</f>
        <v>2944398.31</v>
      </c>
      <c r="G195" s="150">
        <f t="shared" si="4"/>
        <v>152.50479295688498</v>
      </c>
      <c r="H195" s="150">
        <f t="shared" si="5"/>
        <v>144.5458178694158</v>
      </c>
    </row>
    <row r="196" spans="1:8" s="126" customFormat="1" ht="12.75">
      <c r="A196" s="124" t="s">
        <v>294</v>
      </c>
      <c r="B196" s="118" t="s">
        <v>295</v>
      </c>
      <c r="C196" s="120">
        <f>0+C$197</f>
        <v>1897720</v>
      </c>
      <c r="D196" s="157">
        <f>0+D$197</f>
        <v>2000000</v>
      </c>
      <c r="E196" s="157">
        <f>0+E$197</f>
        <v>2000000</v>
      </c>
      <c r="F196" s="125">
        <f>0+F$197</f>
        <v>2892202.89</v>
      </c>
      <c r="G196" s="152">
        <f t="shared" si="4"/>
        <v>152.40408964441542</v>
      </c>
      <c r="H196" s="152">
        <f t="shared" si="5"/>
        <v>144.6101445</v>
      </c>
    </row>
    <row r="197" spans="1:8" s="126" customFormat="1" ht="12.75">
      <c r="A197" s="124" t="s">
        <v>296</v>
      </c>
      <c r="B197" s="118" t="s">
        <v>295</v>
      </c>
      <c r="C197" s="120">
        <v>1897720</v>
      </c>
      <c r="D197" s="157">
        <v>2000000</v>
      </c>
      <c r="E197" s="157">
        <v>2000000</v>
      </c>
      <c r="F197" s="125">
        <v>2892202.89</v>
      </c>
      <c r="G197" s="152">
        <f t="shared" si="4"/>
        <v>152.40408964441542</v>
      </c>
      <c r="H197" s="152">
        <f t="shared" si="5"/>
        <v>144.6101445</v>
      </c>
    </row>
    <row r="198" spans="1:8" s="126" customFormat="1" ht="12.75">
      <c r="A198" s="124" t="s">
        <v>297</v>
      </c>
      <c r="B198" s="118" t="s">
        <v>298</v>
      </c>
      <c r="C198" s="120">
        <f>0+C$199</f>
        <v>32972.31</v>
      </c>
      <c r="D198" s="157">
        <f>0+D$199</f>
        <v>37000</v>
      </c>
      <c r="E198" s="157">
        <f>0+E$199</f>
        <v>37000</v>
      </c>
      <c r="F198" s="125">
        <f>0+F$199</f>
        <v>52195.42</v>
      </c>
      <c r="G198" s="152">
        <f t="shared" si="4"/>
        <v>158.30076812937887</v>
      </c>
      <c r="H198" s="152">
        <f t="shared" si="5"/>
        <v>141.0687027027027</v>
      </c>
    </row>
    <row r="199" spans="1:8" s="126" customFormat="1" ht="12.75">
      <c r="A199" s="124" t="s">
        <v>299</v>
      </c>
      <c r="B199" s="118" t="s">
        <v>300</v>
      </c>
      <c r="C199" s="120">
        <v>32972.31</v>
      </c>
      <c r="D199" s="157">
        <v>37000</v>
      </c>
      <c r="E199" s="157">
        <v>37000</v>
      </c>
      <c r="F199" s="125">
        <v>52195.42</v>
      </c>
      <c r="G199" s="152">
        <f t="shared" si="4"/>
        <v>158.30076812937887</v>
      </c>
      <c r="H199" s="152">
        <f t="shared" si="5"/>
        <v>141.0687027027027</v>
      </c>
    </row>
    <row r="200" spans="1:8" s="126" customFormat="1" ht="12.75">
      <c r="A200" s="147" t="s">
        <v>301</v>
      </c>
      <c r="B200" s="148" t="s">
        <v>302</v>
      </c>
      <c r="C200" s="155">
        <f>0+C$201</f>
        <v>7696212.909999999</v>
      </c>
      <c r="D200" s="155">
        <f>0+D$201</f>
        <v>9847629</v>
      </c>
      <c r="E200" s="155">
        <f>0+E$201</f>
        <v>9847629</v>
      </c>
      <c r="F200" s="149">
        <f>0+F$201</f>
        <v>4793493.83</v>
      </c>
      <c r="G200" s="150">
        <f t="shared" si="4"/>
        <v>62.28379965647287</v>
      </c>
      <c r="H200" s="150">
        <f t="shared" si="5"/>
        <v>48.67662896317479</v>
      </c>
    </row>
    <row r="201" spans="1:8" s="126" customFormat="1" ht="12.75">
      <c r="A201" s="124" t="s">
        <v>303</v>
      </c>
      <c r="B201" s="118" t="s">
        <v>302</v>
      </c>
      <c r="C201" s="120">
        <f>0+C$202+C$203+C$204+C$205+C$206+C$207+C$208+C$209+C210+C$211+C$212+C$213+C$214+C$215+C$216+C$217+C$218+C219</f>
        <v>7696212.909999999</v>
      </c>
      <c r="D201" s="170">
        <f>0+D$202+D$203+D$204+D$205+D$206+D$207+D$208+D$209+D210+D$211+D$212+D$213+D$214+D$215+D$216+D$217+D$218+D219</f>
        <v>9847629</v>
      </c>
      <c r="E201" s="170">
        <f>0+E$202+E$203+E$204+E$205+E$206+E$207+E$208+E$209+E210+E$211+E$212+E$213+E$214+E$215+E$216+E$217+E$218+E219</f>
        <v>9847629</v>
      </c>
      <c r="F201" s="120">
        <f>0+F$202+F$203+F$204+F$205+F$206+F$207+F$208+F$209+F210+F$211+F$212+F$213+F$214+F$215+F$216+F$217+F$218+F219</f>
        <v>4793493.83</v>
      </c>
      <c r="G201" s="152">
        <f t="shared" si="4"/>
        <v>62.28379965647287</v>
      </c>
      <c r="H201" s="152">
        <f t="shared" si="5"/>
        <v>48.67662896317479</v>
      </c>
    </row>
    <row r="202" spans="1:8" s="126" customFormat="1" ht="12.75" hidden="1">
      <c r="A202" s="124" t="s">
        <v>304</v>
      </c>
      <c r="B202" s="118" t="s">
        <v>305</v>
      </c>
      <c r="C202" s="120">
        <v>44420.95</v>
      </c>
      <c r="D202" s="157">
        <v>300000</v>
      </c>
      <c r="E202" s="157">
        <v>300000</v>
      </c>
      <c r="F202" s="125">
        <v>22455.95</v>
      </c>
      <c r="G202" s="152">
        <f t="shared" si="4"/>
        <v>50.55261087392323</v>
      </c>
      <c r="H202" s="152">
        <f t="shared" si="5"/>
        <v>7.485316666666667</v>
      </c>
    </row>
    <row r="203" spans="1:8" s="126" customFormat="1" ht="12.75" hidden="1">
      <c r="A203" s="124" t="s">
        <v>304</v>
      </c>
      <c r="B203" s="118" t="s">
        <v>306</v>
      </c>
      <c r="C203" s="120">
        <v>818619.55</v>
      </c>
      <c r="D203" s="157">
        <v>4500000</v>
      </c>
      <c r="E203" s="157">
        <v>4500000</v>
      </c>
      <c r="F203" s="125">
        <v>310052.94</v>
      </c>
      <c r="G203" s="152">
        <f t="shared" si="4"/>
        <v>37.87509594658471</v>
      </c>
      <c r="H203" s="152">
        <f t="shared" si="5"/>
        <v>6.890065333333334</v>
      </c>
    </row>
    <row r="204" spans="1:8" s="126" customFormat="1" ht="12.75" hidden="1">
      <c r="A204" s="124" t="s">
        <v>304</v>
      </c>
      <c r="B204" s="118" t="s">
        <v>307</v>
      </c>
      <c r="C204" s="120">
        <v>0</v>
      </c>
      <c r="D204" s="157">
        <v>1000000</v>
      </c>
      <c r="E204" s="157">
        <v>1000000</v>
      </c>
      <c r="F204" s="125">
        <v>251426.97</v>
      </c>
      <c r="G204" s="152" t="e">
        <f t="shared" si="4"/>
        <v>#DIV/0!</v>
      </c>
      <c r="H204" s="152">
        <f t="shared" si="5"/>
        <v>25.142697000000002</v>
      </c>
    </row>
    <row r="205" spans="1:8" s="126" customFormat="1" ht="25.5" hidden="1">
      <c r="A205" s="124" t="s">
        <v>304</v>
      </c>
      <c r="B205" s="118" t="s">
        <v>308</v>
      </c>
      <c r="C205" s="120">
        <v>607961.66</v>
      </c>
      <c r="D205" s="157">
        <v>600000</v>
      </c>
      <c r="E205" s="157">
        <v>600000</v>
      </c>
      <c r="F205" s="125">
        <v>665057.88</v>
      </c>
      <c r="G205" s="152">
        <f aca="true" t="shared" si="6" ref="G205:G239">F205/C205*100</f>
        <v>109.39141787329154</v>
      </c>
      <c r="H205" s="152">
        <f t="shared" si="5"/>
        <v>110.84298</v>
      </c>
    </row>
    <row r="206" spans="1:8" s="126" customFormat="1" ht="12.75" hidden="1">
      <c r="A206" s="124" t="s">
        <v>304</v>
      </c>
      <c r="B206" s="118" t="s">
        <v>309</v>
      </c>
      <c r="C206" s="120">
        <v>0</v>
      </c>
      <c r="D206" s="157">
        <v>200000</v>
      </c>
      <c r="E206" s="157">
        <v>200000</v>
      </c>
      <c r="F206" s="125">
        <v>224783.04</v>
      </c>
      <c r="G206" s="152" t="e">
        <f t="shared" si="6"/>
        <v>#DIV/0!</v>
      </c>
      <c r="H206" s="152">
        <f t="shared" si="5"/>
        <v>112.39152000000001</v>
      </c>
    </row>
    <row r="207" spans="1:8" s="126" customFormat="1" ht="12.75" hidden="1">
      <c r="A207" s="124" t="s">
        <v>304</v>
      </c>
      <c r="B207" s="118" t="s">
        <v>310</v>
      </c>
      <c r="C207" s="120">
        <v>69761.51</v>
      </c>
      <c r="D207" s="157">
        <v>80000</v>
      </c>
      <c r="E207" s="157">
        <v>80000</v>
      </c>
      <c r="F207" s="125">
        <v>74568.75</v>
      </c>
      <c r="G207" s="152">
        <f t="shared" si="6"/>
        <v>106.8909632259967</v>
      </c>
      <c r="H207" s="152">
        <f t="shared" si="5"/>
        <v>93.2109375</v>
      </c>
    </row>
    <row r="208" spans="1:8" s="126" customFormat="1" ht="12.75" hidden="1">
      <c r="A208" s="124" t="s">
        <v>304</v>
      </c>
      <c r="B208" s="118" t="s">
        <v>311</v>
      </c>
      <c r="C208" s="120">
        <v>192666.93</v>
      </c>
      <c r="D208" s="157">
        <v>200000</v>
      </c>
      <c r="E208" s="157">
        <v>200000</v>
      </c>
      <c r="F208" s="125">
        <v>226794.47</v>
      </c>
      <c r="G208" s="152">
        <f t="shared" si="6"/>
        <v>117.71323184523676</v>
      </c>
      <c r="H208" s="152">
        <f t="shared" si="5"/>
        <v>113.39723500000001</v>
      </c>
    </row>
    <row r="209" spans="1:8" s="126" customFormat="1" ht="12.75" hidden="1">
      <c r="A209" s="124" t="s">
        <v>304</v>
      </c>
      <c r="B209" s="118" t="s">
        <v>312</v>
      </c>
      <c r="C209" s="120">
        <v>2384211.71</v>
      </c>
      <c r="D209" s="157">
        <v>2500</v>
      </c>
      <c r="E209" s="157">
        <v>2500</v>
      </c>
      <c r="F209" s="125">
        <v>2000</v>
      </c>
      <c r="G209" s="152">
        <f t="shared" si="6"/>
        <v>0.0838851680667234</v>
      </c>
      <c r="H209" s="152">
        <f t="shared" si="5"/>
        <v>80</v>
      </c>
    </row>
    <row r="210" spans="1:8" s="126" customFormat="1" ht="12.75" hidden="1">
      <c r="A210" s="127" t="s">
        <v>304</v>
      </c>
      <c r="B210" s="123" t="s">
        <v>2532</v>
      </c>
      <c r="C210" s="120">
        <v>1728.21</v>
      </c>
      <c r="D210" s="157">
        <v>0</v>
      </c>
      <c r="E210" s="157">
        <v>0</v>
      </c>
      <c r="F210" s="125">
        <v>0</v>
      </c>
      <c r="G210" s="152">
        <f t="shared" si="6"/>
        <v>0</v>
      </c>
      <c r="H210" s="152" t="str">
        <f t="shared" si="5"/>
        <v>-</v>
      </c>
    </row>
    <row r="211" spans="1:8" s="126" customFormat="1" ht="12.75" hidden="1">
      <c r="A211" s="124" t="s">
        <v>304</v>
      </c>
      <c r="B211" s="118" t="s">
        <v>313</v>
      </c>
      <c r="C211" s="120">
        <v>345913.4</v>
      </c>
      <c r="D211" s="157">
        <v>197129</v>
      </c>
      <c r="E211" s="157">
        <v>197129</v>
      </c>
      <c r="F211" s="125">
        <v>448761.64</v>
      </c>
      <c r="G211" s="152">
        <f t="shared" si="6"/>
        <v>129.7323665402959</v>
      </c>
      <c r="H211" s="152">
        <f t="shared" si="5"/>
        <v>227.64871733737806</v>
      </c>
    </row>
    <row r="212" spans="1:8" s="126" customFormat="1" ht="12.75" hidden="1">
      <c r="A212" s="124" t="s">
        <v>304</v>
      </c>
      <c r="B212" s="118" t="s">
        <v>314</v>
      </c>
      <c r="C212" s="120">
        <v>24342.67</v>
      </c>
      <c r="D212" s="157">
        <v>18700</v>
      </c>
      <c r="E212" s="157">
        <v>18700</v>
      </c>
      <c r="F212" s="125">
        <v>13641.1</v>
      </c>
      <c r="G212" s="152">
        <f t="shared" si="6"/>
        <v>56.0378134362418</v>
      </c>
      <c r="H212" s="152">
        <f aca="true" t="shared" si="7" ref="H212:H230">IF(OR($E212=0,$F212=0),"-",$F212/$E212*100)</f>
        <v>72.9470588235294</v>
      </c>
    </row>
    <row r="213" spans="1:8" s="126" customFormat="1" ht="12.75" hidden="1">
      <c r="A213" s="124" t="s">
        <v>304</v>
      </c>
      <c r="B213" s="118" t="s">
        <v>315</v>
      </c>
      <c r="C213" s="120">
        <v>1194145.43</v>
      </c>
      <c r="D213" s="157">
        <v>2500000</v>
      </c>
      <c r="E213" s="157">
        <v>2500000</v>
      </c>
      <c r="F213" s="125">
        <v>2303106.26</v>
      </c>
      <c r="G213" s="152">
        <f t="shared" si="6"/>
        <v>192.86648025776893</v>
      </c>
      <c r="H213" s="152">
        <f t="shared" si="7"/>
        <v>92.1242504</v>
      </c>
    </row>
    <row r="214" spans="1:8" s="126" customFormat="1" ht="12.75" hidden="1">
      <c r="A214" s="124" t="s">
        <v>304</v>
      </c>
      <c r="B214" s="118" t="s">
        <v>316</v>
      </c>
      <c r="C214" s="120">
        <v>1566940.89</v>
      </c>
      <c r="D214" s="157">
        <v>1900</v>
      </c>
      <c r="E214" s="157">
        <v>1900</v>
      </c>
      <c r="F214" s="125">
        <v>3147.73</v>
      </c>
      <c r="G214" s="152">
        <f t="shared" si="6"/>
        <v>0.2008837742437113</v>
      </c>
      <c r="H214" s="152">
        <f t="shared" si="7"/>
        <v>165.67000000000002</v>
      </c>
    </row>
    <row r="215" spans="1:8" s="126" customFormat="1" ht="12.75" hidden="1">
      <c r="A215" s="124" t="s">
        <v>304</v>
      </c>
      <c r="B215" s="118" t="s">
        <v>317</v>
      </c>
      <c r="C215" s="120">
        <v>200000</v>
      </c>
      <c r="D215" s="157">
        <v>150000</v>
      </c>
      <c r="E215" s="157">
        <v>150000</v>
      </c>
      <c r="F215" s="125">
        <v>150000</v>
      </c>
      <c r="G215" s="152">
        <f t="shared" si="6"/>
        <v>75</v>
      </c>
      <c r="H215" s="152">
        <f t="shared" si="7"/>
        <v>100</v>
      </c>
    </row>
    <row r="216" spans="1:8" s="126" customFormat="1" ht="12.75" hidden="1">
      <c r="A216" s="124" t="s">
        <v>304</v>
      </c>
      <c r="B216" s="118" t="s">
        <v>318</v>
      </c>
      <c r="C216" s="120">
        <v>500</v>
      </c>
      <c r="D216" s="157">
        <v>3000</v>
      </c>
      <c r="E216" s="157">
        <v>3000</v>
      </c>
      <c r="F216" s="125">
        <v>3322.1</v>
      </c>
      <c r="G216" s="152">
        <f t="shared" si="6"/>
        <v>664.42</v>
      </c>
      <c r="H216" s="152">
        <f t="shared" si="7"/>
        <v>110.73666666666666</v>
      </c>
    </row>
    <row r="217" spans="1:8" s="126" customFormat="1" ht="25.5" hidden="1">
      <c r="A217" s="124" t="s">
        <v>304</v>
      </c>
      <c r="B217" s="118" t="s">
        <v>319</v>
      </c>
      <c r="C217" s="120">
        <v>0</v>
      </c>
      <c r="D217" s="157">
        <v>10000</v>
      </c>
      <c r="E217" s="157">
        <v>10000</v>
      </c>
      <c r="F217" s="125">
        <v>10000</v>
      </c>
      <c r="G217" s="152" t="e">
        <f t="shared" si="6"/>
        <v>#DIV/0!</v>
      </c>
      <c r="H217" s="152">
        <f t="shared" si="7"/>
        <v>100</v>
      </c>
    </row>
    <row r="218" spans="1:8" s="126" customFormat="1" ht="12.75" hidden="1">
      <c r="A218" s="124" t="s">
        <v>304</v>
      </c>
      <c r="B218" s="118" t="s">
        <v>320</v>
      </c>
      <c r="C218" s="120">
        <v>0</v>
      </c>
      <c r="D218" s="157">
        <v>84400</v>
      </c>
      <c r="E218" s="157">
        <v>84400</v>
      </c>
      <c r="F218" s="125">
        <v>84375</v>
      </c>
      <c r="G218" s="152" t="e">
        <f t="shared" si="6"/>
        <v>#DIV/0!</v>
      </c>
      <c r="H218" s="152">
        <f t="shared" si="7"/>
        <v>99.97037914691943</v>
      </c>
    </row>
    <row r="219" spans="1:8" s="126" customFormat="1" ht="12.75" hidden="1">
      <c r="A219" s="127" t="s">
        <v>304</v>
      </c>
      <c r="B219" s="123" t="s">
        <v>2531</v>
      </c>
      <c r="C219" s="120">
        <v>245000</v>
      </c>
      <c r="D219" s="157">
        <v>0</v>
      </c>
      <c r="E219" s="157">
        <v>0</v>
      </c>
      <c r="F219" s="125">
        <v>0</v>
      </c>
      <c r="G219" s="152">
        <f t="shared" si="6"/>
        <v>0</v>
      </c>
      <c r="H219" s="152" t="str">
        <f t="shared" si="7"/>
        <v>-</v>
      </c>
    </row>
    <row r="220" spans="1:8" s="126" customFormat="1" ht="12.75">
      <c r="A220" s="147" t="s">
        <v>6</v>
      </c>
      <c r="B220" s="147" t="s">
        <v>14</v>
      </c>
      <c r="C220" s="155">
        <f>0+C$221+C$232</f>
        <v>58774085.089999996</v>
      </c>
      <c r="D220" s="155">
        <f>0+D$221+D$232</f>
        <v>72266000</v>
      </c>
      <c r="E220" s="155">
        <f>0+E$221+E$232</f>
        <v>72266000</v>
      </c>
      <c r="F220" s="155">
        <f>0+F$221+F$232</f>
        <v>25760579.1</v>
      </c>
      <c r="G220" s="150">
        <f t="shared" si="6"/>
        <v>43.82982578215069</v>
      </c>
      <c r="H220" s="150">
        <f t="shared" si="7"/>
        <v>35.64688664102068</v>
      </c>
    </row>
    <row r="221" spans="1:8" s="126" customFormat="1" ht="25.5">
      <c r="A221" s="147" t="s">
        <v>321</v>
      </c>
      <c r="B221" s="148" t="s">
        <v>322</v>
      </c>
      <c r="C221" s="155">
        <f>0+C$222+C$227</f>
        <v>46875722.489999995</v>
      </c>
      <c r="D221" s="155">
        <f>0+D$222+D$227</f>
        <v>51933000</v>
      </c>
      <c r="E221" s="155">
        <f>0+E$222+E$227</f>
        <v>51933000</v>
      </c>
      <c r="F221" s="149">
        <f>0+F$222+F$227</f>
        <v>15966777.95</v>
      </c>
      <c r="G221" s="150">
        <f t="shared" si="6"/>
        <v>34.06193462598085</v>
      </c>
      <c r="H221" s="150">
        <f t="shared" si="7"/>
        <v>30.74495590472339</v>
      </c>
    </row>
    <row r="222" spans="1:8" s="126" customFormat="1" ht="27" customHeight="1">
      <c r="A222" s="147" t="s">
        <v>323</v>
      </c>
      <c r="B222" s="148" t="s">
        <v>324</v>
      </c>
      <c r="C222" s="155">
        <f>0+C$223</f>
        <v>39370720.12</v>
      </c>
      <c r="D222" s="155">
        <f>0+D$223</f>
        <v>51822000</v>
      </c>
      <c r="E222" s="155">
        <f>0+E$223</f>
        <v>51822000</v>
      </c>
      <c r="F222" s="149">
        <f>0+F$223</f>
        <v>15898888.37</v>
      </c>
      <c r="G222" s="150">
        <f t="shared" si="6"/>
        <v>40.38251858625135</v>
      </c>
      <c r="H222" s="150">
        <f t="shared" si="7"/>
        <v>30.67980465825325</v>
      </c>
    </row>
    <row r="223" spans="1:8" s="126" customFormat="1" ht="12.75">
      <c r="A223" s="124" t="s">
        <v>325</v>
      </c>
      <c r="B223" s="118" t="s">
        <v>326</v>
      </c>
      <c r="C223" s="120">
        <f>0+C$224+C$225+C$226</f>
        <v>39370720.12</v>
      </c>
      <c r="D223" s="157">
        <f>0+D$224+D$225+D$226</f>
        <v>51822000</v>
      </c>
      <c r="E223" s="157">
        <f>0+E$224+E$225+E$226</f>
        <v>51822000</v>
      </c>
      <c r="F223" s="125">
        <f>0+F$224+F$225+F$226</f>
        <v>15898888.37</v>
      </c>
      <c r="G223" s="152">
        <f t="shared" si="6"/>
        <v>40.38251858625135</v>
      </c>
      <c r="H223" s="152">
        <f t="shared" si="7"/>
        <v>30.67980465825325</v>
      </c>
    </row>
    <row r="224" spans="1:8" s="126" customFormat="1" ht="12.75" hidden="1">
      <c r="A224" s="124" t="s">
        <v>327</v>
      </c>
      <c r="B224" s="118" t="s">
        <v>328</v>
      </c>
      <c r="C224" s="120">
        <v>39370720.12</v>
      </c>
      <c r="D224" s="157">
        <v>51392000</v>
      </c>
      <c r="E224" s="157">
        <v>51392000</v>
      </c>
      <c r="F224" s="125">
        <v>15519809.92</v>
      </c>
      <c r="G224" s="152">
        <f t="shared" si="6"/>
        <v>39.41967500898229</v>
      </c>
      <c r="H224" s="152">
        <f t="shared" si="7"/>
        <v>30.198882938978826</v>
      </c>
    </row>
    <row r="225" spans="1:8" s="126" customFormat="1" ht="12.75" hidden="1">
      <c r="A225" s="124" t="s">
        <v>327</v>
      </c>
      <c r="B225" s="118" t="s">
        <v>329</v>
      </c>
      <c r="C225" s="120">
        <v>0</v>
      </c>
      <c r="D225" s="157">
        <v>50000</v>
      </c>
      <c r="E225" s="157">
        <v>50000</v>
      </c>
      <c r="F225" s="125">
        <v>0</v>
      </c>
      <c r="G225" s="152" t="e">
        <f t="shared" si="6"/>
        <v>#DIV/0!</v>
      </c>
      <c r="H225" s="152" t="str">
        <f t="shared" si="7"/>
        <v>-</v>
      </c>
    </row>
    <row r="226" spans="1:8" s="126" customFormat="1" ht="12.75" hidden="1">
      <c r="A226" s="124" t="s">
        <v>327</v>
      </c>
      <c r="B226" s="118" t="s">
        <v>330</v>
      </c>
      <c r="C226" s="120">
        <v>0</v>
      </c>
      <c r="D226" s="157">
        <v>380000</v>
      </c>
      <c r="E226" s="157">
        <v>380000</v>
      </c>
      <c r="F226" s="125">
        <v>379078.45</v>
      </c>
      <c r="G226" s="152" t="e">
        <f t="shared" si="6"/>
        <v>#DIV/0!</v>
      </c>
      <c r="H226" s="152">
        <f t="shared" si="7"/>
        <v>99.75748684210527</v>
      </c>
    </row>
    <row r="227" spans="1:8" s="126" customFormat="1" ht="12.75">
      <c r="A227" s="147" t="s">
        <v>331</v>
      </c>
      <c r="B227" s="148" t="s">
        <v>332</v>
      </c>
      <c r="C227" s="155">
        <f>0+C$228</f>
        <v>7505002.37</v>
      </c>
      <c r="D227" s="155">
        <f>0+D$228</f>
        <v>111000</v>
      </c>
      <c r="E227" s="155">
        <f>0+E$228</f>
        <v>111000</v>
      </c>
      <c r="F227" s="149">
        <f>0+F$228</f>
        <v>67889.58</v>
      </c>
      <c r="G227" s="150">
        <f t="shared" si="6"/>
        <v>0.9045910534469292</v>
      </c>
      <c r="H227" s="150">
        <f t="shared" si="7"/>
        <v>61.16178378378378</v>
      </c>
    </row>
    <row r="228" spans="1:8" s="126" customFormat="1" ht="12.75">
      <c r="A228" s="124" t="s">
        <v>333</v>
      </c>
      <c r="B228" s="118" t="s">
        <v>334</v>
      </c>
      <c r="C228" s="120">
        <f>0+C$229+C$230+C231</f>
        <v>7505002.37</v>
      </c>
      <c r="D228" s="157">
        <f>0+D$229+D$230+D231</f>
        <v>111000</v>
      </c>
      <c r="E228" s="157">
        <f>0+E$229+E$230+E231</f>
        <v>111000</v>
      </c>
      <c r="F228" s="125">
        <f>0+F$229+F$230+F231</f>
        <v>67889.58</v>
      </c>
      <c r="G228" s="152">
        <f t="shared" si="6"/>
        <v>0.9045910534469292</v>
      </c>
      <c r="H228" s="152">
        <f t="shared" si="7"/>
        <v>61.16178378378378</v>
      </c>
    </row>
    <row r="229" spans="1:8" s="126" customFormat="1" ht="12.75" hidden="1">
      <c r="A229" s="124" t="s">
        <v>335</v>
      </c>
      <c r="B229" s="118" t="s">
        <v>336</v>
      </c>
      <c r="C229" s="120">
        <v>36124.31</v>
      </c>
      <c r="D229" s="157">
        <v>38000</v>
      </c>
      <c r="E229" s="157">
        <v>38000</v>
      </c>
      <c r="F229" s="125">
        <v>36325.83</v>
      </c>
      <c r="G229" s="152">
        <f t="shared" si="6"/>
        <v>100.55785148560624</v>
      </c>
      <c r="H229" s="152">
        <f t="shared" si="7"/>
        <v>95.59428947368421</v>
      </c>
    </row>
    <row r="230" spans="1:8" s="126" customFormat="1" ht="12.75" hidden="1">
      <c r="A230" s="124" t="s">
        <v>337</v>
      </c>
      <c r="B230" s="118" t="s">
        <v>338</v>
      </c>
      <c r="C230" s="120">
        <v>468878.06</v>
      </c>
      <c r="D230" s="157">
        <v>73000</v>
      </c>
      <c r="E230" s="157">
        <v>73000</v>
      </c>
      <c r="F230" s="125">
        <v>31563.75</v>
      </c>
      <c r="G230" s="152">
        <f t="shared" si="6"/>
        <v>6.7317609188197025</v>
      </c>
      <c r="H230" s="152">
        <f t="shared" si="7"/>
        <v>43.238013698630134</v>
      </c>
    </row>
    <row r="231" spans="1:8" s="126" customFormat="1" ht="12.75" hidden="1">
      <c r="A231" s="127" t="s">
        <v>337</v>
      </c>
      <c r="B231" s="123" t="s">
        <v>2533</v>
      </c>
      <c r="C231" s="120">
        <v>7000000</v>
      </c>
      <c r="D231" s="157"/>
      <c r="E231" s="157"/>
      <c r="F231" s="125">
        <v>0</v>
      </c>
      <c r="G231" s="152">
        <f t="shared" si="6"/>
        <v>0</v>
      </c>
      <c r="H231" s="152"/>
    </row>
    <row r="232" spans="1:8" s="126" customFormat="1" ht="25.5">
      <c r="A232" s="147" t="s">
        <v>234</v>
      </c>
      <c r="B232" s="148" t="s">
        <v>339</v>
      </c>
      <c r="C232" s="155">
        <f>0+C$233+C240</f>
        <v>11898362.600000001</v>
      </c>
      <c r="D232" s="155">
        <f>0+D$233+D240</f>
        <v>20333000</v>
      </c>
      <c r="E232" s="155">
        <f>0+E$233+E240</f>
        <v>20333000</v>
      </c>
      <c r="F232" s="155">
        <f>0+F$233+F240</f>
        <v>9793801.15</v>
      </c>
      <c r="G232" s="150">
        <f t="shared" si="6"/>
        <v>82.31217587872133</v>
      </c>
      <c r="H232" s="150">
        <f aca="true" t="shared" si="8" ref="H232:H240">IF(OR($E232=0,$F232=0),"-",$F232/$E232*100)</f>
        <v>48.167024787291595</v>
      </c>
    </row>
    <row r="233" spans="1:8" s="126" customFormat="1" ht="12.75">
      <c r="A233" s="147" t="s">
        <v>340</v>
      </c>
      <c r="B233" s="148" t="s">
        <v>341</v>
      </c>
      <c r="C233" s="155">
        <f>0+C$234+C$238</f>
        <v>11891162.600000001</v>
      </c>
      <c r="D233" s="155">
        <f>0+D$234+D$238</f>
        <v>20333000</v>
      </c>
      <c r="E233" s="155">
        <f>0+E$234+E$238</f>
        <v>20333000</v>
      </c>
      <c r="F233" s="149">
        <f>0+F$234+F$238</f>
        <v>9793801.15</v>
      </c>
      <c r="G233" s="150">
        <f t="shared" si="6"/>
        <v>82.36201521624133</v>
      </c>
      <c r="H233" s="150">
        <f t="shared" si="8"/>
        <v>48.167024787291595</v>
      </c>
    </row>
    <row r="234" spans="1:8" s="126" customFormat="1" ht="12.75">
      <c r="A234" s="124" t="s">
        <v>342</v>
      </c>
      <c r="B234" s="118" t="s">
        <v>343</v>
      </c>
      <c r="C234" s="120">
        <f>0+C$235+C$236+C$237</f>
        <v>10142429.89</v>
      </c>
      <c r="D234" s="157">
        <f>0+D$235+D$236+D$237</f>
        <v>10328000</v>
      </c>
      <c r="E234" s="157">
        <f>0+E$235+E$236+E$237</f>
        <v>10328000</v>
      </c>
      <c r="F234" s="125">
        <f>0+F$235+F$236+F$237</f>
        <v>9793801.15</v>
      </c>
      <c r="G234" s="152">
        <f t="shared" si="6"/>
        <v>96.56267044701258</v>
      </c>
      <c r="H234" s="152">
        <f t="shared" si="8"/>
        <v>94.82766411696359</v>
      </c>
    </row>
    <row r="235" spans="1:8" s="126" customFormat="1" ht="25.5" hidden="1">
      <c r="A235" s="124" t="s">
        <v>344</v>
      </c>
      <c r="B235" s="118" t="s">
        <v>345</v>
      </c>
      <c r="C235" s="120">
        <v>9174610.64</v>
      </c>
      <c r="D235" s="157">
        <v>9578000</v>
      </c>
      <c r="E235" s="157">
        <v>9578000</v>
      </c>
      <c r="F235" s="125">
        <v>8698762.06</v>
      </c>
      <c r="G235" s="152">
        <f t="shared" si="6"/>
        <v>94.81341935182112</v>
      </c>
      <c r="H235" s="152">
        <f t="shared" si="8"/>
        <v>90.82023449571936</v>
      </c>
    </row>
    <row r="236" spans="1:8" s="126" customFormat="1" ht="12.75" hidden="1">
      <c r="A236" s="124" t="s">
        <v>344</v>
      </c>
      <c r="B236" s="118" t="s">
        <v>346</v>
      </c>
      <c r="C236" s="120">
        <v>775230.27</v>
      </c>
      <c r="D236" s="157">
        <v>560000</v>
      </c>
      <c r="E236" s="157">
        <v>560000</v>
      </c>
      <c r="F236" s="125">
        <v>910983.06</v>
      </c>
      <c r="G236" s="152">
        <f t="shared" si="6"/>
        <v>117.51128603376131</v>
      </c>
      <c r="H236" s="152">
        <f t="shared" si="8"/>
        <v>162.67554642857144</v>
      </c>
    </row>
    <row r="237" spans="1:8" s="126" customFormat="1" ht="12.75" hidden="1">
      <c r="A237" s="124" t="s">
        <v>344</v>
      </c>
      <c r="B237" s="118" t="s">
        <v>347</v>
      </c>
      <c r="C237" s="120">
        <v>192588.98</v>
      </c>
      <c r="D237" s="157">
        <v>190000</v>
      </c>
      <c r="E237" s="157">
        <v>190000</v>
      </c>
      <c r="F237" s="125">
        <v>184056.03</v>
      </c>
      <c r="G237" s="152">
        <f t="shared" si="6"/>
        <v>95.56934669886095</v>
      </c>
      <c r="H237" s="152">
        <f t="shared" si="8"/>
        <v>96.8715947368421</v>
      </c>
    </row>
    <row r="238" spans="1:8" s="126" customFormat="1" ht="12.75">
      <c r="A238" s="124" t="s">
        <v>348</v>
      </c>
      <c r="B238" s="118" t="s">
        <v>349</v>
      </c>
      <c r="C238" s="120">
        <f>0+C$239</f>
        <v>1748732.71</v>
      </c>
      <c r="D238" s="157">
        <f>0+D$239</f>
        <v>10005000</v>
      </c>
      <c r="E238" s="157">
        <f>0+E$239</f>
        <v>10005000</v>
      </c>
      <c r="F238" s="125">
        <f>0+F$239</f>
        <v>0</v>
      </c>
      <c r="G238" s="152">
        <f t="shared" si="6"/>
        <v>0</v>
      </c>
      <c r="H238" s="152" t="str">
        <f t="shared" si="8"/>
        <v>-</v>
      </c>
    </row>
    <row r="239" spans="1:8" s="126" customFormat="1" ht="12.75" hidden="1">
      <c r="A239" s="124" t="s">
        <v>350</v>
      </c>
      <c r="B239" s="118" t="s">
        <v>351</v>
      </c>
      <c r="C239" s="120">
        <v>1748732.71</v>
      </c>
      <c r="D239" s="157">
        <v>10005000</v>
      </c>
      <c r="E239" s="157">
        <v>10005000</v>
      </c>
      <c r="F239" s="125">
        <v>0</v>
      </c>
      <c r="G239" s="152">
        <f t="shared" si="6"/>
        <v>0</v>
      </c>
      <c r="H239" s="152" t="str">
        <f t="shared" si="8"/>
        <v>-</v>
      </c>
    </row>
    <row r="240" spans="1:8" ht="25.5">
      <c r="A240" s="147">
        <v>725</v>
      </c>
      <c r="B240" s="148" t="s">
        <v>2534</v>
      </c>
      <c r="C240" s="155">
        <f aca="true" t="shared" si="9" ref="C240:F241">C241</f>
        <v>7200</v>
      </c>
      <c r="D240" s="155">
        <f t="shared" si="9"/>
        <v>0</v>
      </c>
      <c r="E240" s="155">
        <f t="shared" si="9"/>
        <v>0</v>
      </c>
      <c r="F240" s="155">
        <f t="shared" si="9"/>
        <v>0</v>
      </c>
      <c r="G240" s="150" t="s">
        <v>2539</v>
      </c>
      <c r="H240" s="150" t="str">
        <f t="shared" si="8"/>
        <v>-</v>
      </c>
    </row>
    <row r="241" spans="1:8" ht="12.75">
      <c r="A241" s="127" t="s">
        <v>2535</v>
      </c>
      <c r="B241" s="123" t="s">
        <v>2536</v>
      </c>
      <c r="C241" s="120">
        <f t="shared" si="9"/>
        <v>7200</v>
      </c>
      <c r="D241" s="170">
        <f t="shared" si="9"/>
        <v>0</v>
      </c>
      <c r="E241" s="170">
        <f t="shared" si="9"/>
        <v>0</v>
      </c>
      <c r="F241" s="120">
        <f t="shared" si="9"/>
        <v>0</v>
      </c>
      <c r="G241" s="152" t="s">
        <v>2539</v>
      </c>
      <c r="H241" s="152" t="s">
        <v>2539</v>
      </c>
    </row>
    <row r="242" spans="1:8" ht="12.75" hidden="1">
      <c r="A242" s="127" t="s">
        <v>2537</v>
      </c>
      <c r="B242" s="123" t="s">
        <v>2538</v>
      </c>
      <c r="C242" s="120">
        <v>7200</v>
      </c>
      <c r="D242" s="168"/>
      <c r="E242" s="168"/>
      <c r="F242" s="120">
        <v>0</v>
      </c>
      <c r="G242" s="152" t="str">
        <f>IF(OR($D242=0,$F242=0),"-",$F242/$D242*100)</f>
        <v>-</v>
      </c>
      <c r="H242" s="152" t="str">
        <f>IF(OR($E242=0,$F242=0),"-",$F242/$E242*100)</f>
        <v>-</v>
      </c>
    </row>
    <row r="243" spans="1:5" ht="12.75">
      <c r="A243" s="124"/>
      <c r="B243" s="118"/>
      <c r="C243" s="120"/>
      <c r="D243" s="168"/>
      <c r="E243" s="168"/>
    </row>
    <row r="244" spans="1:5" ht="12.75">
      <c r="A244" s="124"/>
      <c r="B244" s="118"/>
      <c r="C244" s="120"/>
      <c r="D244" s="168"/>
      <c r="E244" s="168"/>
    </row>
    <row r="245" spans="1:5" ht="12.75">
      <c r="A245" s="124"/>
      <c r="B245" s="118"/>
      <c r="C245" s="120"/>
      <c r="D245" s="168"/>
      <c r="E245" s="168"/>
    </row>
    <row r="246" spans="3:5" ht="12.75" customHeight="1">
      <c r="C246" s="5"/>
      <c r="D246" s="168"/>
      <c r="E246" s="168"/>
    </row>
    <row r="247" spans="3:5" ht="12.75">
      <c r="C247" s="5"/>
      <c r="D247" s="168"/>
      <c r="E247" s="168"/>
    </row>
    <row r="248" spans="3:5" ht="12.75">
      <c r="C248" s="5"/>
      <c r="D248" s="168"/>
      <c r="E248" s="168"/>
    </row>
    <row r="249" spans="3:5" ht="12.75">
      <c r="C249" s="5"/>
      <c r="D249" s="168"/>
      <c r="E249" s="168"/>
    </row>
    <row r="250" spans="3:5" ht="12.75">
      <c r="C250" s="5"/>
      <c r="D250" s="168"/>
      <c r="E250" s="168"/>
    </row>
    <row r="251" spans="3:5" ht="12.75">
      <c r="C251" s="5"/>
      <c r="D251" s="168"/>
      <c r="E251" s="168"/>
    </row>
    <row r="252" spans="3:5" ht="12.75">
      <c r="C252" s="5"/>
      <c r="D252" s="168"/>
      <c r="E252" s="168"/>
    </row>
    <row r="253" spans="3:5" ht="12.75">
      <c r="C253" s="5"/>
      <c r="D253" s="168"/>
      <c r="E253" s="168"/>
    </row>
    <row r="254" spans="3:5" ht="12.75">
      <c r="C254" s="5"/>
      <c r="D254" s="168"/>
      <c r="E254" s="168"/>
    </row>
    <row r="255" spans="3:5" ht="12.75">
      <c r="C255" s="5"/>
      <c r="D255" s="168"/>
      <c r="E255" s="168"/>
    </row>
    <row r="256" spans="3:5" ht="12.75">
      <c r="C256" s="5"/>
      <c r="D256" s="168"/>
      <c r="E256" s="168"/>
    </row>
    <row r="257" spans="3:5" ht="12.75">
      <c r="C257" s="5"/>
      <c r="D257" s="168"/>
      <c r="E257" s="168"/>
    </row>
    <row r="258" spans="3:5" ht="12.75">
      <c r="C258" s="5"/>
      <c r="D258" s="168"/>
      <c r="E258" s="168"/>
    </row>
    <row r="259" spans="3:5" ht="12.75">
      <c r="C259" s="5"/>
      <c r="D259" s="168"/>
      <c r="E259" s="168"/>
    </row>
    <row r="260" spans="3:5" ht="12.75">
      <c r="C260" s="5"/>
      <c r="D260" s="168"/>
      <c r="E260" s="168"/>
    </row>
    <row r="261" spans="3:5" ht="12.75">
      <c r="C261" s="5"/>
      <c r="D261" s="168"/>
      <c r="E261" s="168"/>
    </row>
    <row r="262" spans="3:5" ht="12.75">
      <c r="C262" s="5"/>
      <c r="D262" s="168"/>
      <c r="E262" s="168"/>
    </row>
    <row r="263" spans="3:5" ht="12.75">
      <c r="C263" s="5"/>
      <c r="D263" s="168"/>
      <c r="E263" s="168"/>
    </row>
    <row r="264" spans="3:5" ht="12.75">
      <c r="C264" s="5"/>
      <c r="D264" s="168"/>
      <c r="E264" s="168"/>
    </row>
    <row r="265" spans="3:5" ht="12.75">
      <c r="C265" s="5"/>
      <c r="D265" s="168"/>
      <c r="E265" s="168"/>
    </row>
    <row r="266" spans="3:5" ht="12.75">
      <c r="C266" s="5"/>
      <c r="D266" s="168"/>
      <c r="E266" s="168"/>
    </row>
    <row r="267" spans="3:5" ht="12.75">
      <c r="C267" s="5"/>
      <c r="D267" s="168"/>
      <c r="E267" s="168"/>
    </row>
    <row r="268" spans="3:5" ht="12.75">
      <c r="C268" s="5"/>
      <c r="D268" s="168"/>
      <c r="E268" s="168"/>
    </row>
    <row r="269" spans="3:5" ht="12.75">
      <c r="C269" s="5"/>
      <c r="D269" s="168"/>
      <c r="E269" s="168"/>
    </row>
    <row r="270" spans="3:5" ht="12.75" customHeight="1">
      <c r="C270" s="5"/>
      <c r="D270" s="168"/>
      <c r="E270" s="168"/>
    </row>
    <row r="271" spans="3:5" ht="12.75">
      <c r="C271" s="5"/>
      <c r="D271" s="168"/>
      <c r="E271" s="168"/>
    </row>
    <row r="272" spans="3:5" ht="12.75">
      <c r="C272" s="5"/>
      <c r="D272" s="168"/>
      <c r="E272" s="168"/>
    </row>
    <row r="273" spans="3:5" ht="12.75">
      <c r="C273" s="5"/>
      <c r="D273" s="168"/>
      <c r="E273" s="168"/>
    </row>
    <row r="274" spans="3:5" ht="12.75">
      <c r="C274" s="5"/>
      <c r="D274" s="168"/>
      <c r="E274" s="168"/>
    </row>
    <row r="275" spans="3:5" ht="12.75">
      <c r="C275" s="5"/>
      <c r="D275" s="168"/>
      <c r="E275" s="168"/>
    </row>
    <row r="276" spans="3:5" ht="12.75">
      <c r="C276" s="5"/>
      <c r="D276" s="168"/>
      <c r="E276" s="168"/>
    </row>
    <row r="277" spans="3:5" ht="12.75">
      <c r="C277" s="5"/>
      <c r="D277" s="168"/>
      <c r="E277" s="168"/>
    </row>
    <row r="278" spans="3:5" ht="12.75">
      <c r="C278" s="5"/>
      <c r="D278" s="168"/>
      <c r="E278" s="168"/>
    </row>
    <row r="279" spans="3:5" ht="12.75">
      <c r="C279" s="5"/>
      <c r="D279" s="168"/>
      <c r="E279" s="168"/>
    </row>
    <row r="280" spans="3:5" ht="12.75">
      <c r="C280" s="5"/>
      <c r="D280" s="168"/>
      <c r="E280" s="168"/>
    </row>
    <row r="281" spans="3:5" ht="12.75">
      <c r="C281" s="5"/>
      <c r="D281" s="168"/>
      <c r="E281" s="168"/>
    </row>
    <row r="282" spans="3:5" ht="12.75">
      <c r="C282" s="5"/>
      <c r="D282" s="168"/>
      <c r="E282" s="168"/>
    </row>
    <row r="283" spans="3:5" ht="12.75">
      <c r="C283" s="5"/>
      <c r="D283" s="168"/>
      <c r="E283" s="168"/>
    </row>
    <row r="284" spans="3:5" ht="12.75">
      <c r="C284" s="5"/>
      <c r="D284" s="168"/>
      <c r="E284" s="168"/>
    </row>
    <row r="285" spans="3:5" ht="12.75">
      <c r="C285" s="5"/>
      <c r="D285" s="168"/>
      <c r="E285" s="168"/>
    </row>
    <row r="286" spans="3:5" ht="12.75">
      <c r="C286" s="5"/>
      <c r="D286" s="168"/>
      <c r="E286" s="168"/>
    </row>
    <row r="287" spans="3:5" ht="12.75">
      <c r="C287" s="5"/>
      <c r="D287" s="168"/>
      <c r="E287" s="168"/>
    </row>
    <row r="288" spans="3:5" ht="12.75">
      <c r="C288" s="5"/>
      <c r="D288" s="168"/>
      <c r="E288" s="168"/>
    </row>
    <row r="289" spans="3:5" ht="12.75">
      <c r="C289" s="5"/>
      <c r="D289" s="168"/>
      <c r="E289" s="168"/>
    </row>
    <row r="290" spans="3:5" ht="12.75">
      <c r="C290" s="5"/>
      <c r="D290" s="168"/>
      <c r="E290" s="168"/>
    </row>
    <row r="291" spans="3:5" ht="12.75">
      <c r="C291" s="5"/>
      <c r="D291" s="168"/>
      <c r="E291" s="168"/>
    </row>
    <row r="292" spans="3:5" ht="12.75">
      <c r="C292" s="5"/>
      <c r="D292" s="168"/>
      <c r="E292" s="168"/>
    </row>
    <row r="293" spans="3:5" ht="12.75">
      <c r="C293" s="5"/>
      <c r="D293" s="168"/>
      <c r="E293" s="168"/>
    </row>
    <row r="294" spans="3:5" ht="12.75">
      <c r="C294" s="5"/>
      <c r="D294" s="168"/>
      <c r="E294" s="168"/>
    </row>
    <row r="295" spans="3:5" ht="12.75">
      <c r="C295" s="5"/>
      <c r="D295" s="168"/>
      <c r="E295" s="168"/>
    </row>
    <row r="296" spans="3:5" ht="12.75">
      <c r="C296" s="5"/>
      <c r="D296" s="168"/>
      <c r="E296" s="168"/>
    </row>
    <row r="297" spans="3:5" ht="12.75">
      <c r="C297" s="5"/>
      <c r="D297" s="168"/>
      <c r="E297" s="168"/>
    </row>
    <row r="298" spans="3:5" ht="12.75">
      <c r="C298" s="5"/>
      <c r="D298" s="168"/>
      <c r="E298" s="168"/>
    </row>
    <row r="299" spans="3:5" ht="12.75">
      <c r="C299" s="5"/>
      <c r="D299" s="168"/>
      <c r="E299" s="168"/>
    </row>
    <row r="300" spans="3:5" ht="12.75" customHeight="1">
      <c r="C300" s="5"/>
      <c r="D300" s="168"/>
      <c r="E300" s="168"/>
    </row>
    <row r="301" spans="3:5" ht="12.75">
      <c r="C301" s="5"/>
      <c r="D301" s="168"/>
      <c r="E301" s="168"/>
    </row>
    <row r="302" spans="3:5" ht="12.75">
      <c r="C302" s="5"/>
      <c r="D302" s="168"/>
      <c r="E302" s="168"/>
    </row>
    <row r="303" spans="3:5" ht="12.75">
      <c r="C303" s="5"/>
      <c r="D303" s="168"/>
      <c r="E303" s="168"/>
    </row>
    <row r="304" spans="3:5" ht="12.75">
      <c r="C304" s="5"/>
      <c r="D304" s="168"/>
      <c r="E304" s="168"/>
    </row>
    <row r="305" spans="3:5" ht="12.75">
      <c r="C305" s="5"/>
      <c r="D305" s="168"/>
      <c r="E305" s="168"/>
    </row>
    <row r="306" spans="3:5" ht="12.75">
      <c r="C306" s="5"/>
      <c r="D306" s="168"/>
      <c r="E306" s="168"/>
    </row>
    <row r="307" spans="3:5" ht="12.75">
      <c r="C307" s="5"/>
      <c r="D307" s="168"/>
      <c r="E307" s="168"/>
    </row>
    <row r="308" spans="3:5" ht="12.75">
      <c r="C308" s="5"/>
      <c r="D308" s="168"/>
      <c r="E308" s="168"/>
    </row>
    <row r="309" spans="3:5" ht="12.75">
      <c r="C309" s="5"/>
      <c r="D309" s="168"/>
      <c r="E309" s="168"/>
    </row>
    <row r="310" spans="3:5" ht="12.75">
      <c r="C310" s="5"/>
      <c r="D310" s="168"/>
      <c r="E310" s="168"/>
    </row>
    <row r="311" spans="3:5" ht="12.75">
      <c r="C311" s="5"/>
      <c r="D311" s="168"/>
      <c r="E311" s="168"/>
    </row>
    <row r="312" spans="3:5" ht="12.75">
      <c r="C312" s="5"/>
      <c r="D312" s="168"/>
      <c r="E312" s="168"/>
    </row>
    <row r="313" spans="3:5" ht="12.75">
      <c r="C313" s="5"/>
      <c r="D313" s="168"/>
      <c r="E313" s="168"/>
    </row>
    <row r="314" spans="3:5" ht="12.75">
      <c r="C314" s="5"/>
      <c r="D314" s="168"/>
      <c r="E314" s="168"/>
    </row>
    <row r="315" spans="3:5" ht="12.75">
      <c r="C315" s="5"/>
      <c r="D315" s="168"/>
      <c r="E315" s="168"/>
    </row>
    <row r="316" spans="3:5" ht="12.75">
      <c r="C316" s="5"/>
      <c r="D316" s="168"/>
      <c r="E316" s="168"/>
    </row>
    <row r="317" spans="3:5" ht="12.75">
      <c r="C317" s="5"/>
      <c r="D317" s="168"/>
      <c r="E317" s="168"/>
    </row>
    <row r="318" spans="3:5" ht="12.75">
      <c r="C318" s="5"/>
      <c r="D318" s="168"/>
      <c r="E318" s="168"/>
    </row>
    <row r="319" spans="3:5" ht="12.75">
      <c r="C319" s="5"/>
      <c r="D319" s="168"/>
      <c r="E319" s="168"/>
    </row>
    <row r="320" spans="3:5" ht="12.75">
      <c r="C320" s="5"/>
      <c r="D320" s="168"/>
      <c r="E320" s="168"/>
    </row>
    <row r="321" spans="3:5" ht="12.75">
      <c r="C321" s="5"/>
      <c r="D321" s="168"/>
      <c r="E321" s="168"/>
    </row>
    <row r="322" spans="3:5" ht="12.75">
      <c r="C322" s="5"/>
      <c r="D322" s="168"/>
      <c r="E322" s="168"/>
    </row>
    <row r="323" spans="3:5" ht="12.75">
      <c r="C323" s="5"/>
      <c r="D323" s="168"/>
      <c r="E323" s="168"/>
    </row>
    <row r="324" spans="3:5" ht="12.75">
      <c r="C324" s="5"/>
      <c r="D324" s="168"/>
      <c r="E324" s="168"/>
    </row>
    <row r="325" spans="3:5" ht="12.75">
      <c r="C325" s="5"/>
      <c r="D325" s="168"/>
      <c r="E325" s="168"/>
    </row>
    <row r="326" spans="3:5" ht="12.75">
      <c r="C326" s="5"/>
      <c r="D326" s="168"/>
      <c r="E326" s="168"/>
    </row>
    <row r="327" spans="3:5" ht="12.75">
      <c r="C327" s="5"/>
      <c r="D327" s="168"/>
      <c r="E327" s="168"/>
    </row>
    <row r="328" spans="3:5" ht="12.75">
      <c r="C328" s="5"/>
      <c r="D328" s="168"/>
      <c r="E328" s="168"/>
    </row>
    <row r="329" spans="3:5" ht="12.75">
      <c r="C329" s="5"/>
      <c r="D329" s="168"/>
      <c r="E329" s="168"/>
    </row>
    <row r="330" spans="3:5" ht="12.75">
      <c r="C330" s="5"/>
      <c r="D330" s="168"/>
      <c r="E330" s="168"/>
    </row>
    <row r="331" spans="3:5" ht="12.75">
      <c r="C331" s="5"/>
      <c r="D331" s="168"/>
      <c r="E331" s="168"/>
    </row>
    <row r="332" spans="3:5" ht="12.75">
      <c r="C332" s="5"/>
      <c r="D332" s="168"/>
      <c r="E332" s="168"/>
    </row>
    <row r="333" spans="3:5" ht="11.25" customHeight="1">
      <c r="C333" s="5"/>
      <c r="D333" s="168"/>
      <c r="E333" s="168"/>
    </row>
    <row r="334" spans="3:5" ht="12.75">
      <c r="C334" s="5"/>
      <c r="D334" s="168"/>
      <c r="E334" s="168"/>
    </row>
    <row r="335" spans="3:5" ht="12.75">
      <c r="C335" s="5"/>
      <c r="D335" s="168"/>
      <c r="E335" s="168"/>
    </row>
    <row r="336" spans="3:5" ht="12.75" customHeight="1">
      <c r="C336" s="5"/>
      <c r="D336" s="168"/>
      <c r="E336" s="168"/>
    </row>
    <row r="337" spans="3:5" ht="12.75">
      <c r="C337" s="5"/>
      <c r="D337" s="168"/>
      <c r="E337" s="168"/>
    </row>
    <row r="338" spans="3:5" ht="12.75">
      <c r="C338" s="5"/>
      <c r="D338" s="168"/>
      <c r="E338" s="168"/>
    </row>
    <row r="339" spans="3:5" ht="12.75">
      <c r="C339" s="5"/>
      <c r="D339" s="168"/>
      <c r="E339" s="168"/>
    </row>
    <row r="340" spans="3:5" ht="12.75">
      <c r="C340" s="5"/>
      <c r="D340" s="168"/>
      <c r="E340" s="168"/>
    </row>
    <row r="341" spans="3:5" ht="12.75">
      <c r="C341" s="5"/>
      <c r="D341" s="168"/>
      <c r="E341" s="168"/>
    </row>
    <row r="342" spans="3:5" ht="12.75">
      <c r="C342" s="5"/>
      <c r="D342" s="168"/>
      <c r="E342" s="168"/>
    </row>
    <row r="343" spans="3:5" ht="12.75">
      <c r="C343" s="5"/>
      <c r="D343" s="168"/>
      <c r="E343" s="168"/>
    </row>
    <row r="344" spans="3:5" ht="12.75">
      <c r="C344" s="5"/>
      <c r="D344" s="168"/>
      <c r="E344" s="168"/>
    </row>
    <row r="345" spans="3:5" ht="12.75">
      <c r="C345" s="5"/>
      <c r="D345" s="168"/>
      <c r="E345" s="168"/>
    </row>
    <row r="346" spans="3:5" ht="12.75">
      <c r="C346" s="5"/>
      <c r="D346" s="168"/>
      <c r="E346" s="168"/>
    </row>
    <row r="347" spans="3:5" ht="12.75">
      <c r="C347" s="5"/>
      <c r="D347" s="168"/>
      <c r="E347" s="168"/>
    </row>
    <row r="348" spans="3:5" ht="12.75">
      <c r="C348" s="5"/>
      <c r="D348" s="168"/>
      <c r="E348" s="168"/>
    </row>
    <row r="349" spans="3:5" ht="12.75">
      <c r="C349" s="5"/>
      <c r="D349" s="168"/>
      <c r="E349" s="168"/>
    </row>
    <row r="350" spans="3:5" ht="12.75">
      <c r="C350" s="5"/>
      <c r="D350" s="168"/>
      <c r="E350" s="168"/>
    </row>
    <row r="351" spans="3:5" ht="12.75">
      <c r="C351" s="5"/>
      <c r="D351" s="168"/>
      <c r="E351" s="168"/>
    </row>
    <row r="352" spans="3:5" ht="12.75">
      <c r="C352" s="5"/>
      <c r="D352" s="168"/>
      <c r="E352" s="168"/>
    </row>
    <row r="353" spans="3:5" ht="12.75">
      <c r="C353" s="5"/>
      <c r="D353" s="168"/>
      <c r="E353" s="168"/>
    </row>
    <row r="354" spans="3:5" ht="12.75">
      <c r="C354" s="5"/>
      <c r="D354" s="168"/>
      <c r="E354" s="168"/>
    </row>
    <row r="355" spans="3:5" ht="12.75">
      <c r="C355" s="5"/>
      <c r="D355" s="168"/>
      <c r="E355" s="168"/>
    </row>
    <row r="356" spans="3:5" ht="12.75">
      <c r="C356" s="5"/>
      <c r="D356" s="168"/>
      <c r="E356" s="168"/>
    </row>
    <row r="357" spans="3:5" ht="12.75">
      <c r="C357" s="5"/>
      <c r="D357" s="168"/>
      <c r="E357" s="168"/>
    </row>
    <row r="358" spans="3:5" ht="12.75">
      <c r="C358" s="5"/>
      <c r="D358" s="168"/>
      <c r="E358" s="168"/>
    </row>
    <row r="359" spans="3:5" ht="12.75">
      <c r="C359" s="5"/>
      <c r="D359" s="168"/>
      <c r="E359" s="168"/>
    </row>
    <row r="360" spans="3:5" ht="12.75">
      <c r="C360" s="5"/>
      <c r="D360" s="168"/>
      <c r="E360" s="168"/>
    </row>
    <row r="361" spans="3:5" ht="12.75">
      <c r="C361" s="5"/>
      <c r="D361" s="168"/>
      <c r="E361" s="168"/>
    </row>
    <row r="362" spans="3:5" ht="12.75">
      <c r="C362" s="5"/>
      <c r="D362" s="168"/>
      <c r="E362" s="168"/>
    </row>
    <row r="363" spans="3:5" ht="12.75">
      <c r="C363" s="5"/>
      <c r="D363" s="168"/>
      <c r="E363" s="168"/>
    </row>
    <row r="364" spans="3:5" ht="12.75">
      <c r="C364" s="5"/>
      <c r="D364" s="168"/>
      <c r="E364" s="168"/>
    </row>
    <row r="365" spans="3:5" ht="12.75">
      <c r="C365" s="5"/>
      <c r="D365" s="168"/>
      <c r="E365" s="168"/>
    </row>
    <row r="366" spans="3:5" ht="12.75">
      <c r="C366" s="5"/>
      <c r="D366" s="168"/>
      <c r="E366" s="168"/>
    </row>
    <row r="367" spans="3:5" ht="12.75">
      <c r="C367" s="5"/>
      <c r="D367" s="168"/>
      <c r="E367" s="168"/>
    </row>
    <row r="368" spans="3:5" ht="12.75">
      <c r="C368" s="5"/>
      <c r="D368" s="168"/>
      <c r="E368" s="168"/>
    </row>
    <row r="369" spans="3:5" ht="12.75">
      <c r="C369" s="5"/>
      <c r="D369" s="168"/>
      <c r="E369" s="168"/>
    </row>
    <row r="370" spans="3:5" ht="12.75">
      <c r="C370" s="5"/>
      <c r="D370" s="168"/>
      <c r="E370" s="168"/>
    </row>
    <row r="371" spans="3:5" ht="12.75">
      <c r="C371" s="5"/>
      <c r="D371" s="168"/>
      <c r="E371" s="168"/>
    </row>
    <row r="372" spans="3:5" ht="12.75">
      <c r="C372" s="5"/>
      <c r="D372" s="168"/>
      <c r="E372" s="168"/>
    </row>
    <row r="373" spans="3:5" ht="12.75">
      <c r="C373" s="5"/>
      <c r="D373" s="168"/>
      <c r="E373" s="168"/>
    </row>
    <row r="374" spans="3:5" ht="12.75">
      <c r="C374" s="5"/>
      <c r="D374" s="168"/>
      <c r="E374" s="168"/>
    </row>
    <row r="375" spans="3:5" ht="12.75">
      <c r="C375" s="5"/>
      <c r="D375" s="168"/>
      <c r="E375" s="168"/>
    </row>
    <row r="376" spans="3:5" ht="12.75">
      <c r="C376" s="5"/>
      <c r="D376" s="168"/>
      <c r="E376" s="168"/>
    </row>
    <row r="377" spans="3:5" ht="12.75">
      <c r="C377" s="5"/>
      <c r="D377" s="168"/>
      <c r="E377" s="168"/>
    </row>
    <row r="378" spans="3:5" ht="12.75">
      <c r="C378" s="5"/>
      <c r="D378" s="168"/>
      <c r="E378" s="168"/>
    </row>
    <row r="379" spans="3:5" ht="12.75">
      <c r="C379" s="5"/>
      <c r="D379" s="168"/>
      <c r="E379" s="168"/>
    </row>
    <row r="380" spans="3:5" ht="12.75">
      <c r="C380" s="5"/>
      <c r="D380" s="168"/>
      <c r="E380" s="168"/>
    </row>
    <row r="381" spans="3:5" ht="12.75">
      <c r="C381" s="5"/>
      <c r="D381" s="168"/>
      <c r="E381" s="168"/>
    </row>
    <row r="382" spans="3:5" ht="12.75">
      <c r="C382" s="5"/>
      <c r="D382" s="168"/>
      <c r="E382" s="168"/>
    </row>
    <row r="383" spans="3:5" ht="12.75">
      <c r="C383" s="5"/>
      <c r="D383" s="168"/>
      <c r="E383" s="168"/>
    </row>
    <row r="384" spans="3:5" ht="12.75">
      <c r="C384" s="5"/>
      <c r="D384" s="168"/>
      <c r="E384" s="168"/>
    </row>
    <row r="385" spans="3:5" ht="12.75">
      <c r="C385" s="5"/>
      <c r="D385" s="168"/>
      <c r="E385" s="168"/>
    </row>
    <row r="386" spans="3:5" ht="12.75">
      <c r="C386" s="5"/>
      <c r="D386" s="168"/>
      <c r="E386" s="168"/>
    </row>
    <row r="387" spans="3:5" ht="12.75">
      <c r="C387" s="5"/>
      <c r="D387" s="168"/>
      <c r="E387" s="168"/>
    </row>
    <row r="388" spans="3:5" ht="12.75">
      <c r="C388" s="5"/>
      <c r="D388" s="168"/>
      <c r="E388" s="168"/>
    </row>
    <row r="389" spans="3:5" ht="12.75">
      <c r="C389" s="5"/>
      <c r="D389" s="168"/>
      <c r="E389" s="168"/>
    </row>
    <row r="390" spans="3:5" ht="12.75">
      <c r="C390" s="5"/>
      <c r="D390" s="168"/>
      <c r="E390" s="168"/>
    </row>
    <row r="391" spans="3:5" ht="12.75">
      <c r="C391" s="5"/>
      <c r="D391" s="168"/>
      <c r="E391" s="168"/>
    </row>
    <row r="392" spans="3:5" ht="12.75">
      <c r="C392" s="5"/>
      <c r="D392" s="168"/>
      <c r="E392" s="168"/>
    </row>
    <row r="393" spans="3:5" ht="12.75">
      <c r="C393" s="5"/>
      <c r="D393" s="168"/>
      <c r="E393" s="168"/>
    </row>
    <row r="394" spans="3:5" ht="12.75">
      <c r="C394" s="5"/>
      <c r="D394" s="168"/>
      <c r="E394" s="168"/>
    </row>
    <row r="395" spans="3:5" ht="12.75">
      <c r="C395" s="5"/>
      <c r="D395" s="168"/>
      <c r="E395" s="168"/>
    </row>
    <row r="396" spans="3:5" ht="12.75">
      <c r="C396" s="5"/>
      <c r="D396" s="168"/>
      <c r="E396" s="168"/>
    </row>
    <row r="397" spans="3:5" ht="12.75">
      <c r="C397" s="5"/>
      <c r="D397" s="168"/>
      <c r="E397" s="168"/>
    </row>
    <row r="398" spans="3:5" ht="12.75">
      <c r="C398" s="5"/>
      <c r="D398" s="168"/>
      <c r="E398" s="168"/>
    </row>
    <row r="399" spans="3:5" ht="12.75">
      <c r="C399" s="5"/>
      <c r="D399" s="168"/>
      <c r="E399" s="168"/>
    </row>
    <row r="400" spans="3:5" ht="12.75">
      <c r="C400" s="5"/>
      <c r="D400" s="168"/>
      <c r="E400" s="168"/>
    </row>
    <row r="401" spans="3:5" ht="12.75">
      <c r="C401" s="5"/>
      <c r="D401" s="168"/>
      <c r="E401" s="168"/>
    </row>
    <row r="402" spans="3:5" ht="12.75">
      <c r="C402" s="5"/>
      <c r="D402" s="168"/>
      <c r="E402" s="168"/>
    </row>
    <row r="403" spans="3:5" ht="12.75">
      <c r="C403" s="5"/>
      <c r="D403" s="168"/>
      <c r="E403" s="168"/>
    </row>
    <row r="404" spans="3:5" ht="12.75">
      <c r="C404" s="5"/>
      <c r="D404" s="168"/>
      <c r="E404" s="168"/>
    </row>
    <row r="405" spans="3:5" ht="12.75">
      <c r="C405" s="5"/>
      <c r="D405" s="168"/>
      <c r="E405" s="168"/>
    </row>
    <row r="406" spans="3:5" ht="12.75">
      <c r="C406" s="5"/>
      <c r="D406" s="168"/>
      <c r="E406" s="168"/>
    </row>
    <row r="407" spans="3:5" ht="12.75">
      <c r="C407" s="5"/>
      <c r="D407" s="168"/>
      <c r="E407" s="168"/>
    </row>
    <row r="408" spans="3:5" ht="12.75">
      <c r="C408" s="5"/>
      <c r="D408" s="168"/>
      <c r="E408" s="168"/>
    </row>
    <row r="409" spans="3:5" ht="12.75">
      <c r="C409" s="5"/>
      <c r="D409" s="168"/>
      <c r="E409" s="168"/>
    </row>
    <row r="410" spans="3:5" ht="12.75">
      <c r="C410" s="5"/>
      <c r="D410" s="168"/>
      <c r="E410" s="168"/>
    </row>
    <row r="411" spans="3:5" ht="12.75">
      <c r="C411" s="5"/>
      <c r="D411" s="168"/>
      <c r="E411" s="168"/>
    </row>
    <row r="412" spans="3:5" ht="12.75">
      <c r="C412" s="5"/>
      <c r="D412" s="168"/>
      <c r="E412" s="168"/>
    </row>
    <row r="413" spans="3:5" ht="12.75">
      <c r="C413" s="5"/>
      <c r="D413" s="168"/>
      <c r="E413" s="168"/>
    </row>
    <row r="414" spans="3:5" ht="12.75">
      <c r="C414" s="5"/>
      <c r="D414" s="168"/>
      <c r="E414" s="168"/>
    </row>
    <row r="415" spans="3:5" ht="12.75">
      <c r="C415" s="5"/>
      <c r="D415" s="168"/>
      <c r="E415" s="168"/>
    </row>
    <row r="416" spans="3:5" ht="12.75">
      <c r="C416" s="5"/>
      <c r="D416" s="168"/>
      <c r="E416" s="168"/>
    </row>
    <row r="417" spans="3:5" ht="12.75">
      <c r="C417" s="5"/>
      <c r="D417" s="168"/>
      <c r="E417" s="168"/>
    </row>
    <row r="418" spans="3:5" ht="12.75">
      <c r="C418" s="5"/>
      <c r="D418" s="168"/>
      <c r="E418" s="168"/>
    </row>
    <row r="419" spans="3:5" ht="12.75">
      <c r="C419" s="5"/>
      <c r="D419" s="168"/>
      <c r="E419" s="168"/>
    </row>
    <row r="420" spans="3:5" ht="12.75">
      <c r="C420" s="5"/>
      <c r="D420" s="168"/>
      <c r="E420" s="168"/>
    </row>
    <row r="421" spans="3:5" ht="12.75">
      <c r="C421" s="5"/>
      <c r="D421" s="168"/>
      <c r="E421" s="168"/>
    </row>
    <row r="422" spans="3:5" ht="12.75">
      <c r="C422" s="5"/>
      <c r="D422" s="168"/>
      <c r="E422" s="168"/>
    </row>
    <row r="423" spans="3:5" ht="12.75">
      <c r="C423" s="5"/>
      <c r="D423" s="168"/>
      <c r="E423" s="168"/>
    </row>
    <row r="424" spans="3:5" ht="12.75">
      <c r="C424" s="5"/>
      <c r="D424" s="168"/>
      <c r="E424" s="168"/>
    </row>
    <row r="425" spans="3:5" ht="12.75">
      <c r="C425" s="5"/>
      <c r="D425" s="168"/>
      <c r="E425" s="168"/>
    </row>
    <row r="426" spans="3:5" ht="12.75">
      <c r="C426" s="5"/>
      <c r="D426" s="168"/>
      <c r="E426" s="168"/>
    </row>
    <row r="427" spans="3:5" ht="12.75">
      <c r="C427" s="5"/>
      <c r="D427" s="168"/>
      <c r="E427" s="168"/>
    </row>
    <row r="428" spans="3:5" ht="12.75">
      <c r="C428" s="5"/>
      <c r="D428" s="168"/>
      <c r="E428" s="168"/>
    </row>
    <row r="429" spans="3:5" ht="12.75">
      <c r="C429" s="5"/>
      <c r="D429" s="168"/>
      <c r="E429" s="168"/>
    </row>
    <row r="430" spans="3:5" ht="12.75">
      <c r="C430" s="5"/>
      <c r="D430" s="168"/>
      <c r="E430" s="168"/>
    </row>
    <row r="431" spans="3:5" ht="12.75">
      <c r="C431" s="5"/>
      <c r="D431" s="168"/>
      <c r="E431" s="168"/>
    </row>
    <row r="432" spans="3:5" ht="12.75">
      <c r="C432" s="5"/>
      <c r="D432" s="168"/>
      <c r="E432" s="168"/>
    </row>
    <row r="433" spans="3:5" ht="12.75">
      <c r="C433" s="5"/>
      <c r="D433" s="168"/>
      <c r="E433" s="168"/>
    </row>
    <row r="434" spans="3:5" ht="12.75">
      <c r="C434" s="5"/>
      <c r="D434" s="168"/>
      <c r="E434" s="168"/>
    </row>
    <row r="435" spans="3:5" ht="12.75">
      <c r="C435" s="5"/>
      <c r="D435" s="168"/>
      <c r="E435" s="168"/>
    </row>
    <row r="436" spans="3:5" ht="12.75">
      <c r="C436" s="5"/>
      <c r="D436" s="168"/>
      <c r="E436" s="168"/>
    </row>
    <row r="437" spans="3:5" ht="12.75">
      <c r="C437" s="5"/>
      <c r="D437" s="168"/>
      <c r="E437" s="168"/>
    </row>
    <row r="438" spans="3:5" ht="12.75">
      <c r="C438" s="5"/>
      <c r="D438" s="168"/>
      <c r="E438" s="168"/>
    </row>
    <row r="439" spans="3:5" ht="12.75">
      <c r="C439" s="5"/>
      <c r="D439" s="168"/>
      <c r="E439" s="168"/>
    </row>
    <row r="440" spans="3:5" ht="12.75">
      <c r="C440" s="5"/>
      <c r="D440" s="168"/>
      <c r="E440" s="168"/>
    </row>
    <row r="441" spans="3:5" ht="12.75">
      <c r="C441" s="5"/>
      <c r="D441" s="168"/>
      <c r="E441" s="168"/>
    </row>
    <row r="442" spans="3:5" ht="12.75">
      <c r="C442" s="5"/>
      <c r="D442" s="168"/>
      <c r="E442" s="168"/>
    </row>
    <row r="443" spans="3:5" ht="12.75">
      <c r="C443" s="5"/>
      <c r="D443" s="168"/>
      <c r="E443" s="168"/>
    </row>
    <row r="444" spans="3:5" ht="12.75">
      <c r="C444" s="5"/>
      <c r="D444" s="168"/>
      <c r="E444" s="168"/>
    </row>
    <row r="445" spans="3:5" ht="12.75">
      <c r="C445" s="5"/>
      <c r="D445" s="168"/>
      <c r="E445" s="168"/>
    </row>
    <row r="446" spans="3:5" ht="12.75">
      <c r="C446" s="5"/>
      <c r="D446" s="168"/>
      <c r="E446" s="168"/>
    </row>
    <row r="447" spans="3:5" ht="12.75">
      <c r="C447" s="5"/>
      <c r="D447" s="168"/>
      <c r="E447" s="168"/>
    </row>
    <row r="448" spans="3:5" ht="12.75">
      <c r="C448" s="5"/>
      <c r="D448" s="168"/>
      <c r="E448" s="168"/>
    </row>
    <row r="449" spans="3:5" ht="12.75">
      <c r="C449" s="5"/>
      <c r="D449" s="168"/>
      <c r="E449" s="168"/>
    </row>
    <row r="450" spans="3:5" ht="12.75">
      <c r="C450" s="5"/>
      <c r="D450" s="168"/>
      <c r="E450" s="168"/>
    </row>
    <row r="451" spans="3:5" ht="12.75">
      <c r="C451" s="5"/>
      <c r="D451" s="168"/>
      <c r="E451" s="168"/>
    </row>
    <row r="452" spans="3:5" ht="12.75">
      <c r="C452" s="5"/>
      <c r="D452" s="168"/>
      <c r="E452" s="168"/>
    </row>
    <row r="453" spans="3:5" ht="12.75">
      <c r="C453" s="5"/>
      <c r="D453" s="168"/>
      <c r="E453" s="168"/>
    </row>
    <row r="454" spans="3:5" ht="12.75">
      <c r="C454" s="5"/>
      <c r="D454" s="168"/>
      <c r="E454" s="168"/>
    </row>
    <row r="455" spans="3:5" ht="12.75">
      <c r="C455" s="5"/>
      <c r="D455" s="168"/>
      <c r="E455" s="168"/>
    </row>
    <row r="456" spans="3:5" ht="12.75">
      <c r="C456" s="5"/>
      <c r="D456" s="168"/>
      <c r="E456" s="168"/>
    </row>
    <row r="457" spans="3:5" ht="12.75">
      <c r="C457" s="5"/>
      <c r="D457" s="168"/>
      <c r="E457" s="168"/>
    </row>
    <row r="458" spans="3:5" ht="12.75">
      <c r="C458" s="5"/>
      <c r="D458" s="168"/>
      <c r="E458" s="168"/>
    </row>
    <row r="459" spans="3:5" ht="12.75">
      <c r="C459" s="5"/>
      <c r="D459" s="168"/>
      <c r="E459" s="168"/>
    </row>
    <row r="460" spans="3:5" ht="12.75">
      <c r="C460" s="5"/>
      <c r="D460" s="168"/>
      <c r="E460" s="168"/>
    </row>
    <row r="461" spans="3:5" ht="12.75">
      <c r="C461" s="5"/>
      <c r="D461" s="168"/>
      <c r="E461" s="168"/>
    </row>
    <row r="462" spans="3:5" ht="12.75">
      <c r="C462" s="5"/>
      <c r="D462" s="168"/>
      <c r="E462" s="168"/>
    </row>
    <row r="463" spans="3:5" ht="12.75">
      <c r="C463" s="5"/>
      <c r="D463" s="168"/>
      <c r="E463" s="168"/>
    </row>
    <row r="464" spans="3:5" ht="12.75">
      <c r="C464" s="5"/>
      <c r="D464" s="168"/>
      <c r="E464" s="168"/>
    </row>
    <row r="465" spans="3:5" ht="12.75">
      <c r="C465" s="5"/>
      <c r="D465" s="168"/>
      <c r="E465" s="168"/>
    </row>
    <row r="466" spans="3:5" ht="12.75">
      <c r="C466" s="5"/>
      <c r="D466" s="168"/>
      <c r="E466" s="168"/>
    </row>
    <row r="467" spans="3:5" ht="12.75">
      <c r="C467" s="5"/>
      <c r="D467" s="168"/>
      <c r="E467" s="168"/>
    </row>
    <row r="468" spans="3:5" ht="12.75">
      <c r="C468" s="5"/>
      <c r="D468" s="168"/>
      <c r="E468" s="168"/>
    </row>
    <row r="469" spans="3:5" ht="12.75">
      <c r="C469" s="5"/>
      <c r="D469" s="168"/>
      <c r="E469" s="168"/>
    </row>
    <row r="470" spans="3:5" ht="12.75">
      <c r="C470" s="5"/>
      <c r="D470" s="168"/>
      <c r="E470" s="168"/>
    </row>
    <row r="471" spans="3:5" ht="12.75">
      <c r="C471" s="5"/>
      <c r="D471" s="168"/>
      <c r="E471" s="168"/>
    </row>
  </sheetData>
  <sheetProtection/>
  <printOptions horizontalCentered="1"/>
  <pageMargins left="0.5118110236220472" right="0" top="0.5905511811023623" bottom="0.5905511811023623" header="0.3937007874015748" footer="0.3937007874015748"/>
  <pageSetup firstPageNumber="2" useFirstPageNumber="1" horizontalDpi="1200" verticalDpi="1200" orientation="portrait" paperSize="9" scale="75" r:id="rId1"/>
  <headerFooter alignWithMargins="0">
    <oddHeader>&amp;R
</oddHeader>
    <oddFooter>&amp;C&amp;P</oddFooter>
  </headerFooter>
  <rowBreaks count="3" manualBreakCount="3">
    <brk id="184" max="7" man="1"/>
    <brk id="278" max="255" man="1"/>
    <brk id="3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2">
      <selection activeCell="E2" sqref="E2"/>
    </sheetView>
  </sheetViews>
  <sheetFormatPr defaultColWidth="9.140625" defaultRowHeight="12.75"/>
  <cols>
    <col min="1" max="1" width="8.8515625" style="68" customWidth="1"/>
    <col min="2" max="2" width="39.7109375" style="68" customWidth="1"/>
    <col min="3" max="6" width="13.7109375" style="66" customWidth="1"/>
    <col min="7" max="8" width="8.421875" style="67" customWidth="1"/>
    <col min="9" max="16384" width="9.140625" style="68" customWidth="1"/>
  </cols>
  <sheetData>
    <row r="1" spans="1:8" s="138" customFormat="1" ht="12.75" hidden="1">
      <c r="A1" s="138">
        <v>2013</v>
      </c>
      <c r="B1" s="138" t="s">
        <v>353</v>
      </c>
      <c r="C1" s="139"/>
      <c r="D1" s="139"/>
      <c r="E1" s="139"/>
      <c r="F1" s="139"/>
      <c r="G1" s="140"/>
      <c r="H1" s="140"/>
    </row>
    <row r="2" spans="1:2" ht="16.5" customHeight="1">
      <c r="A2" s="64" t="s">
        <v>2544</v>
      </c>
      <c r="B2" s="65"/>
    </row>
    <row r="3" spans="2:8" ht="13.5" customHeight="1">
      <c r="B3" s="69"/>
      <c r="C3" s="70"/>
      <c r="D3" s="70"/>
      <c r="E3" s="70"/>
      <c r="F3" s="70"/>
      <c r="G3" s="71"/>
      <c r="H3" s="71" t="s">
        <v>8</v>
      </c>
    </row>
    <row r="4" spans="1:8" ht="36" customHeight="1">
      <c r="A4" s="23" t="s">
        <v>2545</v>
      </c>
      <c r="B4" s="23" t="s">
        <v>2541</v>
      </c>
      <c r="C4" s="46" t="s">
        <v>2518</v>
      </c>
      <c r="D4" s="167" t="s">
        <v>2515</v>
      </c>
      <c r="E4" s="167" t="s">
        <v>2513</v>
      </c>
      <c r="F4" s="46" t="s">
        <v>2514</v>
      </c>
      <c r="G4" s="72" t="s">
        <v>2542</v>
      </c>
      <c r="H4" s="72" t="s">
        <v>2517</v>
      </c>
    </row>
    <row r="5" spans="1:8" s="146" customFormat="1" ht="12">
      <c r="A5" s="175" t="s">
        <v>2</v>
      </c>
      <c r="B5" s="176" t="s">
        <v>3</v>
      </c>
      <c r="C5" s="175" t="s">
        <v>4</v>
      </c>
      <c r="D5" s="177" t="s">
        <v>5</v>
      </c>
      <c r="E5" s="177" t="s">
        <v>17</v>
      </c>
      <c r="F5" s="175" t="s">
        <v>7</v>
      </c>
      <c r="G5" s="176" t="s">
        <v>6</v>
      </c>
      <c r="H5" s="176" t="s">
        <v>1</v>
      </c>
    </row>
    <row r="6" spans="3:6" ht="7.5" customHeight="1">
      <c r="C6" s="73"/>
      <c r="E6" s="73"/>
      <c r="F6" s="73"/>
    </row>
    <row r="7" spans="1:8" s="121" customFormat="1" ht="12.75">
      <c r="A7" s="153"/>
      <c r="B7" s="154" t="s">
        <v>354</v>
      </c>
      <c r="C7" s="155">
        <f>0+C$8+C$93</f>
        <v>717457382.1299999</v>
      </c>
      <c r="D7" s="155">
        <f>0+D$8+D$93</f>
        <v>725916900</v>
      </c>
      <c r="E7" s="155">
        <f>0+E$8+E$93</f>
        <v>727560600</v>
      </c>
      <c r="F7" s="155">
        <f>0+F$8+F$93</f>
        <v>661790683.65</v>
      </c>
      <c r="G7" s="156">
        <f>F7/C7*100</f>
        <v>92.24111426455246</v>
      </c>
      <c r="H7" s="156">
        <f>IF(OR($E7=0,$F7=0),"-",$F7/$E7*100)</f>
        <v>90.96021467490131</v>
      </c>
    </row>
    <row r="8" spans="1:8" s="121" customFormat="1" ht="12.75">
      <c r="A8" s="153">
        <v>3</v>
      </c>
      <c r="B8" s="154" t="s">
        <v>11</v>
      </c>
      <c r="C8" s="155">
        <f>0+C$9+C$21+C$53+C$65+C$71+C$75+C$79</f>
        <v>595207674.1899999</v>
      </c>
      <c r="D8" s="155">
        <f>0+D$9+D$21+D$53+D$65+D$71+D$75+D$79</f>
        <v>644810067</v>
      </c>
      <c r="E8" s="155">
        <f>0+E$9+E$21+E$53+E$65+E$71+E$75+E$79</f>
        <v>646985967</v>
      </c>
      <c r="F8" s="155">
        <f>0+F$9+F$21+F$53+F$65+F$71+F$75+F$79</f>
        <v>607069535.68</v>
      </c>
      <c r="G8" s="156">
        <f aca="true" t="shared" si="0" ref="G8:G71">F8/C8*100</f>
        <v>101.99289458190243</v>
      </c>
      <c r="H8" s="156">
        <f aca="true" t="shared" si="1" ref="H8:H38">IF(OR($E8=0,$F8=0),"-",$F8/$E8*100)</f>
        <v>93.83040230299152</v>
      </c>
    </row>
    <row r="9" spans="1:8" s="121" customFormat="1" ht="12.75">
      <c r="A9" s="153">
        <v>31</v>
      </c>
      <c r="B9" s="154" t="s">
        <v>355</v>
      </c>
      <c r="C9" s="155">
        <f>0+C$10+C$15+C$17</f>
        <v>191015103.28999996</v>
      </c>
      <c r="D9" s="155">
        <f>0+D$10+D$15+D$17</f>
        <v>192503890</v>
      </c>
      <c r="E9" s="155">
        <f>0+E$10+E$15+E$17</f>
        <v>191263080</v>
      </c>
      <c r="F9" s="155">
        <f>0+F$10+F$15+F$17</f>
        <v>189111981.57</v>
      </c>
      <c r="G9" s="156">
        <f t="shared" si="0"/>
        <v>99.00367997754049</v>
      </c>
      <c r="H9" s="156">
        <f t="shared" si="1"/>
        <v>98.87531957030076</v>
      </c>
    </row>
    <row r="10" spans="1:8" s="121" customFormat="1" ht="12.75">
      <c r="A10" s="153">
        <v>311</v>
      </c>
      <c r="B10" s="154" t="s">
        <v>356</v>
      </c>
      <c r="C10" s="155">
        <f>0+C$11+C$12+C$13+C$14</f>
        <v>156049075.14999998</v>
      </c>
      <c r="D10" s="155">
        <f>0+D$11+D$12+D$13+D$14</f>
        <v>159878700</v>
      </c>
      <c r="E10" s="155">
        <f>0+E$11+E$12+E$13+E$14</f>
        <v>158970500</v>
      </c>
      <c r="F10" s="155">
        <f>0+F$11+F$12+F$13+F$14</f>
        <v>157800553.37</v>
      </c>
      <c r="G10" s="156">
        <f t="shared" si="0"/>
        <v>101.12238936265175</v>
      </c>
      <c r="H10" s="156">
        <f t="shared" si="1"/>
        <v>99.264047964874</v>
      </c>
    </row>
    <row r="11" spans="1:8" s="121" customFormat="1" ht="12.75">
      <c r="A11" s="119">
        <v>3111</v>
      </c>
      <c r="B11" s="122" t="s">
        <v>358</v>
      </c>
      <c r="C11" s="120">
        <v>149472655.73</v>
      </c>
      <c r="D11" s="157">
        <v>152881500</v>
      </c>
      <c r="E11" s="157">
        <v>151973300</v>
      </c>
      <c r="F11" s="120">
        <v>151417864.6</v>
      </c>
      <c r="G11" s="158">
        <f t="shared" si="0"/>
        <v>101.30138108572429</v>
      </c>
      <c r="H11" s="158">
        <f t="shared" si="1"/>
        <v>99.6345177738458</v>
      </c>
    </row>
    <row r="12" spans="1:8" s="121" customFormat="1" ht="12.75">
      <c r="A12" s="119">
        <v>3112</v>
      </c>
      <c r="B12" s="122" t="s">
        <v>359</v>
      </c>
      <c r="C12" s="120">
        <v>315638</v>
      </c>
      <c r="D12" s="157">
        <v>1098000</v>
      </c>
      <c r="E12" s="157">
        <v>1098000</v>
      </c>
      <c r="F12" s="120">
        <v>698095.61</v>
      </c>
      <c r="G12" s="158">
        <f t="shared" si="0"/>
        <v>221.169697564932</v>
      </c>
      <c r="H12" s="158">
        <f t="shared" si="1"/>
        <v>63.578835154826955</v>
      </c>
    </row>
    <row r="13" spans="1:8" s="121" customFormat="1" ht="12.75">
      <c r="A13" s="119">
        <v>3113</v>
      </c>
      <c r="B13" s="122" t="s">
        <v>360</v>
      </c>
      <c r="C13" s="120">
        <v>1100566.91</v>
      </c>
      <c r="D13" s="157">
        <v>1150000</v>
      </c>
      <c r="E13" s="157">
        <v>1150000</v>
      </c>
      <c r="F13" s="120">
        <v>1032238.6</v>
      </c>
      <c r="G13" s="158">
        <f t="shared" si="0"/>
        <v>93.79153512801871</v>
      </c>
      <c r="H13" s="158">
        <f t="shared" si="1"/>
        <v>89.75987826086957</v>
      </c>
    </row>
    <row r="14" spans="1:8" s="121" customFormat="1" ht="12.75">
      <c r="A14" s="119">
        <v>3114</v>
      </c>
      <c r="B14" s="122" t="s">
        <v>361</v>
      </c>
      <c r="C14" s="120">
        <v>5160214.51</v>
      </c>
      <c r="D14" s="157">
        <v>4749200</v>
      </c>
      <c r="E14" s="157">
        <v>4749200</v>
      </c>
      <c r="F14" s="120">
        <v>4652354.56</v>
      </c>
      <c r="G14" s="158">
        <f t="shared" si="0"/>
        <v>90.1581620489649</v>
      </c>
      <c r="H14" s="158">
        <f t="shared" si="1"/>
        <v>97.96080518824222</v>
      </c>
    </row>
    <row r="15" spans="1:8" s="121" customFormat="1" ht="12.75">
      <c r="A15" s="153">
        <v>312</v>
      </c>
      <c r="B15" s="154" t="s">
        <v>362</v>
      </c>
      <c r="C15" s="155">
        <f>0+C$16</f>
        <v>7544858.2</v>
      </c>
      <c r="D15" s="155">
        <f>0+D$16</f>
        <v>5863980</v>
      </c>
      <c r="E15" s="155">
        <f>0+E$16</f>
        <v>5685980</v>
      </c>
      <c r="F15" s="155">
        <f>0+F$16</f>
        <v>5047841.94</v>
      </c>
      <c r="G15" s="156">
        <f t="shared" si="0"/>
        <v>66.90439775263106</v>
      </c>
      <c r="H15" s="156">
        <f t="shared" si="1"/>
        <v>88.77699077379802</v>
      </c>
    </row>
    <row r="16" spans="1:8" s="121" customFormat="1" ht="12.75">
      <c r="A16" s="119">
        <v>3121</v>
      </c>
      <c r="B16" s="122" t="s">
        <v>362</v>
      </c>
      <c r="C16" s="120">
        <v>7544858.2</v>
      </c>
      <c r="D16" s="157">
        <v>5863980</v>
      </c>
      <c r="E16" s="157">
        <v>5685980</v>
      </c>
      <c r="F16" s="120">
        <v>5047841.94</v>
      </c>
      <c r="G16" s="158">
        <f t="shared" si="0"/>
        <v>66.90439775263106</v>
      </c>
      <c r="H16" s="158">
        <f t="shared" si="1"/>
        <v>88.77699077379802</v>
      </c>
    </row>
    <row r="17" spans="1:8" s="121" customFormat="1" ht="12.75">
      <c r="A17" s="153">
        <v>313</v>
      </c>
      <c r="B17" s="154" t="s">
        <v>363</v>
      </c>
      <c r="C17" s="155">
        <f>0+C$18+C$19+C$20</f>
        <v>27421169.94</v>
      </c>
      <c r="D17" s="155">
        <f>0+D$18+D$19+D$20</f>
        <v>26761210</v>
      </c>
      <c r="E17" s="155">
        <f>0+E$18+E$19+E$20</f>
        <v>26606600</v>
      </c>
      <c r="F17" s="155">
        <f>0+F$18+F$19+F$20</f>
        <v>26263586.259999998</v>
      </c>
      <c r="G17" s="156">
        <f t="shared" si="0"/>
        <v>95.77850367970112</v>
      </c>
      <c r="H17" s="156">
        <f t="shared" si="1"/>
        <v>98.71079453970066</v>
      </c>
    </row>
    <row r="18" spans="1:8" s="121" customFormat="1" ht="12.75">
      <c r="A18" s="119">
        <v>3131</v>
      </c>
      <c r="B18" s="122" t="s">
        <v>364</v>
      </c>
      <c r="C18" s="120">
        <v>1994282.85</v>
      </c>
      <c r="D18" s="157">
        <v>2045100</v>
      </c>
      <c r="E18" s="157">
        <v>2045100</v>
      </c>
      <c r="F18" s="120">
        <v>1999290.36</v>
      </c>
      <c r="G18" s="158">
        <f t="shared" si="0"/>
        <v>100.25109326894126</v>
      </c>
      <c r="H18" s="158">
        <f t="shared" si="1"/>
        <v>97.76002933841866</v>
      </c>
    </row>
    <row r="19" spans="1:8" s="121" customFormat="1" ht="12.75">
      <c r="A19" s="119">
        <v>3132</v>
      </c>
      <c r="B19" s="122" t="s">
        <v>365</v>
      </c>
      <c r="C19" s="120">
        <v>22678541.91</v>
      </c>
      <c r="D19" s="157">
        <v>21877460</v>
      </c>
      <c r="E19" s="157">
        <v>21722410</v>
      </c>
      <c r="F19" s="120">
        <v>21534894.38</v>
      </c>
      <c r="G19" s="158">
        <f t="shared" si="0"/>
        <v>94.9571381857856</v>
      </c>
      <c r="H19" s="158">
        <f t="shared" si="1"/>
        <v>99.13676419881587</v>
      </c>
    </row>
    <row r="20" spans="1:8" s="121" customFormat="1" ht="25.5">
      <c r="A20" s="119">
        <v>3133</v>
      </c>
      <c r="B20" s="122" t="s">
        <v>366</v>
      </c>
      <c r="C20" s="120">
        <v>2748345.18</v>
      </c>
      <c r="D20" s="157">
        <v>2838650</v>
      </c>
      <c r="E20" s="157">
        <v>2839090</v>
      </c>
      <c r="F20" s="120">
        <v>2729401.52</v>
      </c>
      <c r="G20" s="158">
        <f t="shared" si="0"/>
        <v>99.31072486317021</v>
      </c>
      <c r="H20" s="158">
        <f t="shared" si="1"/>
        <v>96.1364916223156</v>
      </c>
    </row>
    <row r="21" spans="1:8" s="121" customFormat="1" ht="12.75">
      <c r="A21" s="153">
        <v>32</v>
      </c>
      <c r="B21" s="154" t="s">
        <v>367</v>
      </c>
      <c r="C21" s="155">
        <f>0+C$22+C$27+C$34+C$44+C$46</f>
        <v>203560280.37000003</v>
      </c>
      <c r="D21" s="155">
        <f>0+D$22+D$27+D$34+D$44+D$46</f>
        <v>238406512</v>
      </c>
      <c r="E21" s="155">
        <f>0+E$22+E$27+E$34+E$44+E$46</f>
        <v>243446403</v>
      </c>
      <c r="F21" s="155">
        <f>0+F$22+F$27+F$34+F$44+F$46</f>
        <v>228019180.13</v>
      </c>
      <c r="G21" s="156">
        <f t="shared" si="0"/>
        <v>112.0155561367583</v>
      </c>
      <c r="H21" s="156">
        <f t="shared" si="1"/>
        <v>93.66299001345277</v>
      </c>
    </row>
    <row r="22" spans="1:8" s="121" customFormat="1" ht="12.75">
      <c r="A22" s="153">
        <v>321</v>
      </c>
      <c r="B22" s="154" t="s">
        <v>368</v>
      </c>
      <c r="C22" s="155">
        <f>0+C$23+C$24+C$25+C$26</f>
        <v>5748225.73</v>
      </c>
      <c r="D22" s="155">
        <f>0+D$23+D$24+D$25+D$26</f>
        <v>6554927</v>
      </c>
      <c r="E22" s="155">
        <f>0+E$23+E$24+E$25+E$26</f>
        <v>6568977</v>
      </c>
      <c r="F22" s="155">
        <f>0+F$23+F$24+F$25+F$26</f>
        <v>5887081.98</v>
      </c>
      <c r="G22" s="156">
        <f t="shared" si="0"/>
        <v>102.41563669421171</v>
      </c>
      <c r="H22" s="156">
        <f t="shared" si="1"/>
        <v>89.6194640352676</v>
      </c>
    </row>
    <row r="23" spans="1:8" s="121" customFormat="1" ht="12.75">
      <c r="A23" s="119">
        <v>3211</v>
      </c>
      <c r="B23" s="122" t="s">
        <v>369</v>
      </c>
      <c r="C23" s="120">
        <v>1392281.28</v>
      </c>
      <c r="D23" s="157">
        <v>1503200</v>
      </c>
      <c r="E23" s="157">
        <v>1571000</v>
      </c>
      <c r="F23" s="120">
        <v>1400787</v>
      </c>
      <c r="G23" s="158">
        <f t="shared" si="0"/>
        <v>100.61091965554547</v>
      </c>
      <c r="H23" s="158">
        <f t="shared" si="1"/>
        <v>89.16530872056015</v>
      </c>
    </row>
    <row r="24" spans="1:8" s="121" customFormat="1" ht="25.5">
      <c r="A24" s="119">
        <v>3212</v>
      </c>
      <c r="B24" s="122" t="s">
        <v>370</v>
      </c>
      <c r="C24" s="120">
        <v>4100845.21</v>
      </c>
      <c r="D24" s="157">
        <v>4683100</v>
      </c>
      <c r="E24" s="157">
        <v>4629350</v>
      </c>
      <c r="F24" s="120">
        <v>4157641.48</v>
      </c>
      <c r="G24" s="158">
        <f t="shared" si="0"/>
        <v>101.38498936418037</v>
      </c>
      <c r="H24" s="158">
        <f t="shared" si="1"/>
        <v>89.81048052102348</v>
      </c>
    </row>
    <row r="25" spans="1:8" s="121" customFormat="1" ht="12.75">
      <c r="A25" s="119">
        <v>3213</v>
      </c>
      <c r="B25" s="122" t="s">
        <v>371</v>
      </c>
      <c r="C25" s="120">
        <v>221262.84</v>
      </c>
      <c r="D25" s="157">
        <v>347402</v>
      </c>
      <c r="E25" s="157">
        <v>347402</v>
      </c>
      <c r="F25" s="120">
        <v>309057.54</v>
      </c>
      <c r="G25" s="158">
        <f t="shared" si="0"/>
        <v>139.67891761671322</v>
      </c>
      <c r="H25" s="158">
        <f t="shared" si="1"/>
        <v>88.96251029067189</v>
      </c>
    </row>
    <row r="26" spans="1:8" s="121" customFormat="1" ht="12.75">
      <c r="A26" s="119">
        <v>3214</v>
      </c>
      <c r="B26" s="122" t="s">
        <v>372</v>
      </c>
      <c r="C26" s="120">
        <v>33836.4</v>
      </c>
      <c r="D26" s="157">
        <v>21225</v>
      </c>
      <c r="E26" s="157">
        <v>21225</v>
      </c>
      <c r="F26" s="120">
        <v>19595.96</v>
      </c>
      <c r="G26" s="158">
        <f t="shared" si="0"/>
        <v>57.913844262391976</v>
      </c>
      <c r="H26" s="158">
        <f t="shared" si="1"/>
        <v>92.32489988221437</v>
      </c>
    </row>
    <row r="27" spans="1:8" s="121" customFormat="1" ht="12.75">
      <c r="A27" s="153">
        <v>322</v>
      </c>
      <c r="B27" s="154" t="s">
        <v>373</v>
      </c>
      <c r="C27" s="155">
        <f>0+C$28+C$29+C$30+C$31+C$32+C$33</f>
        <v>24257754.849999998</v>
      </c>
      <c r="D27" s="155">
        <f>0+D$28+D$29+D$30+D$31+D$32+D$33</f>
        <v>26997223</v>
      </c>
      <c r="E27" s="155">
        <f>0+E$28+E$29+E$30+E$31+E$32+E$33</f>
        <v>27608996</v>
      </c>
      <c r="F27" s="155">
        <f>0+F$28+F$29+F$30+F$31+F$32+F$33</f>
        <v>26227654.55</v>
      </c>
      <c r="G27" s="156">
        <f t="shared" si="0"/>
        <v>108.12070083229489</v>
      </c>
      <c r="H27" s="156">
        <f t="shared" si="1"/>
        <v>94.99677043670839</v>
      </c>
    </row>
    <row r="28" spans="1:8" s="121" customFormat="1" ht="12.75">
      <c r="A28" s="119">
        <v>3221</v>
      </c>
      <c r="B28" s="122" t="s">
        <v>374</v>
      </c>
      <c r="C28" s="120">
        <v>3403432.18</v>
      </c>
      <c r="D28" s="157">
        <v>3019105</v>
      </c>
      <c r="E28" s="157">
        <v>3140305</v>
      </c>
      <c r="F28" s="120">
        <v>2998920.67</v>
      </c>
      <c r="G28" s="158">
        <f t="shared" si="0"/>
        <v>88.11460053833069</v>
      </c>
      <c r="H28" s="158">
        <f t="shared" si="1"/>
        <v>95.49775165151155</v>
      </c>
    </row>
    <row r="29" spans="1:8" s="121" customFormat="1" ht="12.75">
      <c r="A29" s="119">
        <v>3222</v>
      </c>
      <c r="B29" s="122" t="s">
        <v>375</v>
      </c>
      <c r="C29" s="120">
        <v>442412.73</v>
      </c>
      <c r="D29" s="157">
        <v>488155</v>
      </c>
      <c r="E29" s="157">
        <v>550528</v>
      </c>
      <c r="F29" s="120">
        <v>462347.68</v>
      </c>
      <c r="G29" s="158">
        <f t="shared" si="0"/>
        <v>104.5059621137032</v>
      </c>
      <c r="H29" s="158">
        <f t="shared" si="1"/>
        <v>83.982591257847</v>
      </c>
    </row>
    <row r="30" spans="1:8" s="121" customFormat="1" ht="12.75">
      <c r="A30" s="119">
        <v>3223</v>
      </c>
      <c r="B30" s="122" t="s">
        <v>376</v>
      </c>
      <c r="C30" s="120">
        <v>19149924.38</v>
      </c>
      <c r="D30" s="157">
        <v>21825510</v>
      </c>
      <c r="E30" s="157">
        <v>22248400</v>
      </c>
      <c r="F30" s="120">
        <v>21315087.72</v>
      </c>
      <c r="G30" s="158">
        <f t="shared" si="0"/>
        <v>111.30638062603148</v>
      </c>
      <c r="H30" s="158">
        <f t="shared" si="1"/>
        <v>95.80503640711242</v>
      </c>
    </row>
    <row r="31" spans="1:8" s="121" customFormat="1" ht="25.5">
      <c r="A31" s="119">
        <v>3224</v>
      </c>
      <c r="B31" s="122" t="s">
        <v>377</v>
      </c>
      <c r="C31" s="120">
        <v>669724.99</v>
      </c>
      <c r="D31" s="157">
        <v>804723</v>
      </c>
      <c r="E31" s="157">
        <v>810033</v>
      </c>
      <c r="F31" s="120">
        <v>742983.38</v>
      </c>
      <c r="G31" s="158">
        <f t="shared" si="0"/>
        <v>110.93857793778908</v>
      </c>
      <c r="H31" s="158">
        <f t="shared" si="1"/>
        <v>91.72260636295064</v>
      </c>
    </row>
    <row r="32" spans="1:8" s="121" customFormat="1" ht="12.75">
      <c r="A32" s="119">
        <v>3225</v>
      </c>
      <c r="B32" s="122" t="s">
        <v>378</v>
      </c>
      <c r="C32" s="120">
        <v>385096.87</v>
      </c>
      <c r="D32" s="157">
        <v>544146</v>
      </c>
      <c r="E32" s="157">
        <v>544146</v>
      </c>
      <c r="F32" s="120">
        <v>451830.66</v>
      </c>
      <c r="G32" s="158">
        <f t="shared" si="0"/>
        <v>117.32909176852047</v>
      </c>
      <c r="H32" s="158">
        <f t="shared" si="1"/>
        <v>83.03482153686694</v>
      </c>
    </row>
    <row r="33" spans="1:8" s="121" customFormat="1" ht="12.75">
      <c r="A33" s="119">
        <v>3227</v>
      </c>
      <c r="B33" s="122" t="s">
        <v>379</v>
      </c>
      <c r="C33" s="120">
        <v>207163.7</v>
      </c>
      <c r="D33" s="157">
        <v>315584</v>
      </c>
      <c r="E33" s="157">
        <v>315584</v>
      </c>
      <c r="F33" s="120">
        <v>256484.44</v>
      </c>
      <c r="G33" s="158">
        <f t="shared" si="0"/>
        <v>123.80761687496408</v>
      </c>
      <c r="H33" s="158">
        <f t="shared" si="1"/>
        <v>81.27295426891096</v>
      </c>
    </row>
    <row r="34" spans="1:8" s="121" customFormat="1" ht="12.75">
      <c r="A34" s="153">
        <v>323</v>
      </c>
      <c r="B34" s="154" t="s">
        <v>380</v>
      </c>
      <c r="C34" s="155">
        <f>0+C$35+C$36+C$37+C$38+C$39+C$40+C$41+C$42+C$43</f>
        <v>161002119.39000002</v>
      </c>
      <c r="D34" s="155">
        <f>0+D$35+D$36+D$37+D$38+D$39+D$40+D$41+D$42+D$43</f>
        <v>190882136</v>
      </c>
      <c r="E34" s="155">
        <f>0+E$35+E$36+E$37+E$38+E$39+E$40+E$41+E$42+E$43</f>
        <v>194959592</v>
      </c>
      <c r="F34" s="155">
        <f>0+F$35+F$36+F$37+F$38+F$39+F$40+F$41+F$42+F$43</f>
        <v>181469549.56</v>
      </c>
      <c r="G34" s="156">
        <f t="shared" si="0"/>
        <v>112.71252220004703</v>
      </c>
      <c r="H34" s="156">
        <f t="shared" si="1"/>
        <v>93.08059567543617</v>
      </c>
    </row>
    <row r="35" spans="1:8" s="121" customFormat="1" ht="12.75">
      <c r="A35" s="119">
        <v>3231</v>
      </c>
      <c r="B35" s="122" t="s">
        <v>381</v>
      </c>
      <c r="C35" s="120">
        <v>5559372.91</v>
      </c>
      <c r="D35" s="157">
        <v>4980822</v>
      </c>
      <c r="E35" s="157">
        <v>4980822</v>
      </c>
      <c r="F35" s="120">
        <v>4717574.82</v>
      </c>
      <c r="G35" s="158">
        <f t="shared" si="0"/>
        <v>84.85803878193161</v>
      </c>
      <c r="H35" s="158">
        <f t="shared" si="1"/>
        <v>94.71478442714879</v>
      </c>
    </row>
    <row r="36" spans="1:8" s="121" customFormat="1" ht="12.75">
      <c r="A36" s="119">
        <v>3232</v>
      </c>
      <c r="B36" s="122" t="s">
        <v>382</v>
      </c>
      <c r="C36" s="120">
        <v>55154721.51</v>
      </c>
      <c r="D36" s="157">
        <v>75898945</v>
      </c>
      <c r="E36" s="157">
        <v>75613511</v>
      </c>
      <c r="F36" s="120">
        <v>70188580.63</v>
      </c>
      <c r="G36" s="158">
        <f t="shared" si="0"/>
        <v>127.25761042465646</v>
      </c>
      <c r="H36" s="158">
        <f t="shared" si="1"/>
        <v>92.82544839109507</v>
      </c>
    </row>
    <row r="37" spans="1:8" s="121" customFormat="1" ht="12.75">
      <c r="A37" s="119">
        <v>3233</v>
      </c>
      <c r="B37" s="122" t="s">
        <v>383</v>
      </c>
      <c r="C37" s="120">
        <v>3445203.09</v>
      </c>
      <c r="D37" s="157">
        <v>4010024</v>
      </c>
      <c r="E37" s="157">
        <v>4055564</v>
      </c>
      <c r="F37" s="120">
        <v>3227946.86</v>
      </c>
      <c r="G37" s="158">
        <f t="shared" si="0"/>
        <v>93.69394998423736</v>
      </c>
      <c r="H37" s="158">
        <f t="shared" si="1"/>
        <v>79.59304451859224</v>
      </c>
    </row>
    <row r="38" spans="1:8" s="121" customFormat="1" ht="12.75">
      <c r="A38" s="119">
        <v>3234</v>
      </c>
      <c r="B38" s="122" t="s">
        <v>384</v>
      </c>
      <c r="C38" s="120">
        <v>32827311.35</v>
      </c>
      <c r="D38" s="157">
        <v>33795124</v>
      </c>
      <c r="E38" s="157">
        <v>33979124</v>
      </c>
      <c r="F38" s="120">
        <v>33320428.18</v>
      </c>
      <c r="G38" s="158">
        <f t="shared" si="0"/>
        <v>101.5021541811404</v>
      </c>
      <c r="H38" s="158">
        <f t="shared" si="1"/>
        <v>98.06146909496547</v>
      </c>
    </row>
    <row r="39" spans="1:8" s="121" customFormat="1" ht="12.75">
      <c r="A39" s="119">
        <v>3235</v>
      </c>
      <c r="B39" s="122" t="s">
        <v>385</v>
      </c>
      <c r="C39" s="120">
        <v>18254153.85</v>
      </c>
      <c r="D39" s="157">
        <v>18039400</v>
      </c>
      <c r="E39" s="157">
        <v>18002490</v>
      </c>
      <c r="F39" s="120">
        <v>17369276.21</v>
      </c>
      <c r="G39" s="158">
        <f t="shared" si="0"/>
        <v>95.15245873749443</v>
      </c>
      <c r="H39" s="158">
        <f aca="true" t="shared" si="2" ref="H39:H70">IF(OR($E39=0,$F39=0),"-",$F39/$E39*100)</f>
        <v>96.48263218032616</v>
      </c>
    </row>
    <row r="40" spans="1:8" s="121" customFormat="1" ht="12.75">
      <c r="A40" s="119">
        <v>3236</v>
      </c>
      <c r="B40" s="122" t="s">
        <v>386</v>
      </c>
      <c r="C40" s="120">
        <v>1089789.74</v>
      </c>
      <c r="D40" s="157">
        <v>1243924</v>
      </c>
      <c r="E40" s="157">
        <v>1225924</v>
      </c>
      <c r="F40" s="120">
        <v>1174570.14</v>
      </c>
      <c r="G40" s="158">
        <f t="shared" si="0"/>
        <v>107.77951901070384</v>
      </c>
      <c r="H40" s="158">
        <f t="shared" si="2"/>
        <v>95.81100786019361</v>
      </c>
    </row>
    <row r="41" spans="1:8" s="121" customFormat="1" ht="12.75">
      <c r="A41" s="119">
        <v>3237</v>
      </c>
      <c r="B41" s="122" t="s">
        <v>387</v>
      </c>
      <c r="C41" s="120">
        <v>7433040.5</v>
      </c>
      <c r="D41" s="157">
        <v>11558126</v>
      </c>
      <c r="E41" s="157">
        <v>11596926</v>
      </c>
      <c r="F41" s="120">
        <v>7525358.41</v>
      </c>
      <c r="G41" s="158">
        <f t="shared" si="0"/>
        <v>101.24199390545499</v>
      </c>
      <c r="H41" s="158">
        <f t="shared" si="2"/>
        <v>64.89097550506057</v>
      </c>
    </row>
    <row r="42" spans="1:8" s="121" customFormat="1" ht="12.75">
      <c r="A42" s="119">
        <v>3238</v>
      </c>
      <c r="B42" s="122" t="s">
        <v>388</v>
      </c>
      <c r="C42" s="120">
        <v>342868.51</v>
      </c>
      <c r="D42" s="157">
        <v>675429</v>
      </c>
      <c r="E42" s="157">
        <v>675429</v>
      </c>
      <c r="F42" s="120">
        <v>436918.76</v>
      </c>
      <c r="G42" s="158">
        <f t="shared" si="0"/>
        <v>127.43041348416628</v>
      </c>
      <c r="H42" s="158">
        <f t="shared" si="2"/>
        <v>64.68759262631602</v>
      </c>
    </row>
    <row r="43" spans="1:8" s="121" customFormat="1" ht="12.75">
      <c r="A43" s="119">
        <v>3239</v>
      </c>
      <c r="B43" s="122" t="s">
        <v>389</v>
      </c>
      <c r="C43" s="120">
        <v>36895657.93</v>
      </c>
      <c r="D43" s="157">
        <v>40680342</v>
      </c>
      <c r="E43" s="157">
        <v>44829802</v>
      </c>
      <c r="F43" s="120">
        <v>43508895.55</v>
      </c>
      <c r="G43" s="158">
        <f t="shared" si="0"/>
        <v>117.92416232974328</v>
      </c>
      <c r="H43" s="158">
        <f t="shared" si="2"/>
        <v>97.05350817743964</v>
      </c>
    </row>
    <row r="44" spans="1:8" s="121" customFormat="1" ht="25.5">
      <c r="A44" s="153">
        <v>324</v>
      </c>
      <c r="B44" s="154" t="s">
        <v>390</v>
      </c>
      <c r="C44" s="155">
        <f>0+C$45</f>
        <v>243773.71</v>
      </c>
      <c r="D44" s="155">
        <f>0+D$45</f>
        <v>407071</v>
      </c>
      <c r="E44" s="155">
        <f>0+E$45</f>
        <v>421071</v>
      </c>
      <c r="F44" s="155">
        <f>0+F$45</f>
        <v>355175.32</v>
      </c>
      <c r="G44" s="156">
        <f t="shared" si="0"/>
        <v>145.69877941308766</v>
      </c>
      <c r="H44" s="156">
        <f t="shared" si="2"/>
        <v>84.35045871123873</v>
      </c>
    </row>
    <row r="45" spans="1:8" s="121" customFormat="1" ht="25.5">
      <c r="A45" s="119">
        <v>3241</v>
      </c>
      <c r="B45" s="122" t="s">
        <v>390</v>
      </c>
      <c r="C45" s="120">
        <v>243773.71</v>
      </c>
      <c r="D45" s="157">
        <v>407071</v>
      </c>
      <c r="E45" s="157">
        <v>421071</v>
      </c>
      <c r="F45" s="120">
        <v>355175.32</v>
      </c>
      <c r="G45" s="158">
        <f t="shared" si="0"/>
        <v>145.69877941308766</v>
      </c>
      <c r="H45" s="158">
        <f t="shared" si="2"/>
        <v>84.35045871123873</v>
      </c>
    </row>
    <row r="46" spans="1:8" s="121" customFormat="1" ht="12.75">
      <c r="A46" s="153">
        <v>329</v>
      </c>
      <c r="B46" s="154" t="s">
        <v>391</v>
      </c>
      <c r="C46" s="155">
        <f>0+C$47+C$48+C$49+C$50+C$51+C$52</f>
        <v>12308406.690000001</v>
      </c>
      <c r="D46" s="155">
        <f>0+D$47+D$48+D$49+D$50+D$51+D$52</f>
        <v>13565155</v>
      </c>
      <c r="E46" s="155">
        <f>0+E$47+E$48+E$49+E$50+E$51+E$52</f>
        <v>13887767</v>
      </c>
      <c r="F46" s="155">
        <f>0+F$47+F$48+F$49+F$50+F$51+F$52</f>
        <v>14079718.72</v>
      </c>
      <c r="G46" s="156">
        <f t="shared" si="0"/>
        <v>114.3910749344926</v>
      </c>
      <c r="H46" s="156">
        <f t="shared" si="2"/>
        <v>101.38216402968168</v>
      </c>
    </row>
    <row r="47" spans="1:8" s="121" customFormat="1" ht="25.5">
      <c r="A47" s="119">
        <v>3291</v>
      </c>
      <c r="B47" s="122" t="s">
        <v>392</v>
      </c>
      <c r="C47" s="120">
        <v>2782934.62</v>
      </c>
      <c r="D47" s="157">
        <v>4682671</v>
      </c>
      <c r="E47" s="157">
        <v>4681921</v>
      </c>
      <c r="F47" s="120">
        <v>4552924.26</v>
      </c>
      <c r="G47" s="158">
        <f t="shared" si="0"/>
        <v>163.60155309721216</v>
      </c>
      <c r="H47" s="158">
        <f t="shared" si="2"/>
        <v>97.24479033285695</v>
      </c>
    </row>
    <row r="48" spans="1:8" s="121" customFormat="1" ht="12.75">
      <c r="A48" s="119">
        <v>3292</v>
      </c>
      <c r="B48" s="122" t="s">
        <v>393</v>
      </c>
      <c r="C48" s="120">
        <v>1189172.03</v>
      </c>
      <c r="D48" s="157">
        <v>1141046</v>
      </c>
      <c r="E48" s="157">
        <v>1141446</v>
      </c>
      <c r="F48" s="120">
        <v>1079521.41</v>
      </c>
      <c r="G48" s="158">
        <f t="shared" si="0"/>
        <v>90.77924663263396</v>
      </c>
      <c r="H48" s="158">
        <f t="shared" si="2"/>
        <v>94.57489973244463</v>
      </c>
    </row>
    <row r="49" spans="1:8" s="121" customFormat="1" ht="12.75">
      <c r="A49" s="119">
        <v>3293</v>
      </c>
      <c r="B49" s="122" t="s">
        <v>394</v>
      </c>
      <c r="C49" s="120">
        <v>1240014.61</v>
      </c>
      <c r="D49" s="157">
        <v>1477500</v>
      </c>
      <c r="E49" s="157">
        <v>1481300</v>
      </c>
      <c r="F49" s="120">
        <v>1348831.15</v>
      </c>
      <c r="G49" s="158">
        <f t="shared" si="0"/>
        <v>108.77542402504434</v>
      </c>
      <c r="H49" s="158">
        <f t="shared" si="2"/>
        <v>91.05725713899953</v>
      </c>
    </row>
    <row r="50" spans="1:8" s="121" customFormat="1" ht="12.75">
      <c r="A50" s="119">
        <v>3294</v>
      </c>
      <c r="B50" s="122" t="s">
        <v>395</v>
      </c>
      <c r="C50" s="120">
        <v>344053.94</v>
      </c>
      <c r="D50" s="157">
        <v>311400</v>
      </c>
      <c r="E50" s="157">
        <v>311400</v>
      </c>
      <c r="F50" s="120">
        <v>294953.83</v>
      </c>
      <c r="G50" s="158">
        <f t="shared" si="0"/>
        <v>85.72894994313972</v>
      </c>
      <c r="H50" s="158">
        <f t="shared" si="2"/>
        <v>94.71863519588953</v>
      </c>
    </row>
    <row r="51" spans="1:8" s="121" customFormat="1" ht="12.75">
      <c r="A51" s="119">
        <v>3295</v>
      </c>
      <c r="B51" s="122" t="s">
        <v>396</v>
      </c>
      <c r="C51" s="120">
        <v>286565.52</v>
      </c>
      <c r="D51" s="157">
        <v>307741</v>
      </c>
      <c r="E51" s="157">
        <v>309600</v>
      </c>
      <c r="F51" s="120">
        <v>210693.29</v>
      </c>
      <c r="G51" s="158">
        <f t="shared" si="0"/>
        <v>73.52360116457834</v>
      </c>
      <c r="H51" s="158">
        <f t="shared" si="2"/>
        <v>68.05338824289406</v>
      </c>
    </row>
    <row r="52" spans="1:8" s="121" customFormat="1" ht="12.75">
      <c r="A52" s="119">
        <v>3299</v>
      </c>
      <c r="B52" s="122" t="s">
        <v>391</v>
      </c>
      <c r="C52" s="120">
        <v>6465665.97</v>
      </c>
      <c r="D52" s="157">
        <v>5644797</v>
      </c>
      <c r="E52" s="157">
        <v>5962100</v>
      </c>
      <c r="F52" s="120">
        <v>6592794.78</v>
      </c>
      <c r="G52" s="158">
        <f t="shared" si="0"/>
        <v>101.96621369847847</v>
      </c>
      <c r="H52" s="158">
        <f t="shared" si="2"/>
        <v>110.57839989265528</v>
      </c>
    </row>
    <row r="53" spans="1:8" s="121" customFormat="1" ht="12.75">
      <c r="A53" s="153">
        <v>34</v>
      </c>
      <c r="B53" s="154" t="s">
        <v>397</v>
      </c>
      <c r="C53" s="155">
        <f>0+C$54+C$56+C$60</f>
        <v>38066428.04000001</v>
      </c>
      <c r="D53" s="155">
        <f>0+D$54+D$56+D$60</f>
        <v>28020460</v>
      </c>
      <c r="E53" s="155">
        <f>0+E$54+E$56+E$60</f>
        <v>28045560</v>
      </c>
      <c r="F53" s="155">
        <f>0+F$54+F$56+F$60</f>
        <v>26719578.419999998</v>
      </c>
      <c r="G53" s="156">
        <f t="shared" si="0"/>
        <v>70.19197701429512</v>
      </c>
      <c r="H53" s="156">
        <f t="shared" si="2"/>
        <v>95.27204455892483</v>
      </c>
    </row>
    <row r="54" spans="1:8" s="121" customFormat="1" ht="12.75">
      <c r="A54" s="153">
        <v>341</v>
      </c>
      <c r="B54" s="154" t="s">
        <v>398</v>
      </c>
      <c r="C54" s="155">
        <f>0+C$55</f>
        <v>5901902.36</v>
      </c>
      <c r="D54" s="155">
        <f>0+D$55</f>
        <v>5160000</v>
      </c>
      <c r="E54" s="155">
        <f>0+E$55</f>
        <v>5160000</v>
      </c>
      <c r="F54" s="155">
        <f>0+F$55</f>
        <v>5159765.79</v>
      </c>
      <c r="G54" s="156">
        <f t="shared" si="0"/>
        <v>87.42546852300009</v>
      </c>
      <c r="H54" s="156">
        <f t="shared" si="2"/>
        <v>99.99546104651162</v>
      </c>
    </row>
    <row r="55" spans="1:8" s="121" customFormat="1" ht="12.75">
      <c r="A55" s="119">
        <v>3413</v>
      </c>
      <c r="B55" s="122" t="s">
        <v>399</v>
      </c>
      <c r="C55" s="120">
        <v>5901902.36</v>
      </c>
      <c r="D55" s="157">
        <v>5160000</v>
      </c>
      <c r="E55" s="157">
        <v>5160000</v>
      </c>
      <c r="F55" s="120">
        <v>5159765.79</v>
      </c>
      <c r="G55" s="158">
        <f t="shared" si="0"/>
        <v>87.42546852300009</v>
      </c>
      <c r="H55" s="158">
        <f t="shared" si="2"/>
        <v>99.99546104651162</v>
      </c>
    </row>
    <row r="56" spans="1:8" s="121" customFormat="1" ht="12.75">
      <c r="A56" s="153">
        <v>342</v>
      </c>
      <c r="B56" s="154" t="s">
        <v>400</v>
      </c>
      <c r="C56" s="155">
        <f>0+C$57+C$58+C$59</f>
        <v>14225924.260000002</v>
      </c>
      <c r="D56" s="155">
        <f>0+D$57+D$58+D$59</f>
        <v>14697800</v>
      </c>
      <c r="E56" s="155">
        <f>0+E$57+E$58+E$59</f>
        <v>14574900</v>
      </c>
      <c r="F56" s="155">
        <f>0+F$57+F$58+F$59</f>
        <v>14301463.75</v>
      </c>
      <c r="G56" s="156">
        <f t="shared" si="0"/>
        <v>100.53099882031846</v>
      </c>
      <c r="H56" s="156">
        <f t="shared" si="2"/>
        <v>98.12392366328415</v>
      </c>
    </row>
    <row r="57" spans="1:8" s="121" customFormat="1" ht="38.25">
      <c r="A57" s="119">
        <v>3423</v>
      </c>
      <c r="B57" s="122" t="s">
        <v>401</v>
      </c>
      <c r="C57" s="120">
        <v>4114558.24</v>
      </c>
      <c r="D57" s="157">
        <v>3858400</v>
      </c>
      <c r="E57" s="157">
        <v>3732400</v>
      </c>
      <c r="F57" s="120">
        <v>3687418.59</v>
      </c>
      <c r="G57" s="158">
        <f t="shared" si="0"/>
        <v>89.61882114469716</v>
      </c>
      <c r="H57" s="158">
        <f t="shared" si="2"/>
        <v>98.79483951344979</v>
      </c>
    </row>
    <row r="58" spans="1:8" s="121" customFormat="1" ht="25.5">
      <c r="A58" s="119">
        <v>3426</v>
      </c>
      <c r="B58" s="122" t="s">
        <v>402</v>
      </c>
      <c r="C58" s="120">
        <v>9056545.65</v>
      </c>
      <c r="D58" s="157">
        <v>9871400</v>
      </c>
      <c r="E58" s="157">
        <v>9874500</v>
      </c>
      <c r="F58" s="120">
        <v>9874383.66</v>
      </c>
      <c r="G58" s="158">
        <f t="shared" si="0"/>
        <v>109.0303526488601</v>
      </c>
      <c r="H58" s="158">
        <f t="shared" si="2"/>
        <v>99.99882181376273</v>
      </c>
    </row>
    <row r="59" spans="1:8" s="121" customFormat="1" ht="25.5">
      <c r="A59" s="119">
        <v>3428</v>
      </c>
      <c r="B59" s="122" t="s">
        <v>403</v>
      </c>
      <c r="C59" s="120">
        <v>1054820.37</v>
      </c>
      <c r="D59" s="157">
        <v>968000</v>
      </c>
      <c r="E59" s="157">
        <v>968000</v>
      </c>
      <c r="F59" s="120">
        <v>739661.5</v>
      </c>
      <c r="G59" s="158">
        <f t="shared" si="0"/>
        <v>70.12203414312144</v>
      </c>
      <c r="H59" s="158">
        <f t="shared" si="2"/>
        <v>76.41131198347108</v>
      </c>
    </row>
    <row r="60" spans="1:8" s="121" customFormat="1" ht="12.75">
      <c r="A60" s="153">
        <v>343</v>
      </c>
      <c r="B60" s="154" t="s">
        <v>404</v>
      </c>
      <c r="C60" s="155">
        <f>0+C$61+C$62+C$63+C$64</f>
        <v>17938601.42</v>
      </c>
      <c r="D60" s="155">
        <f>0+D$61+D$62+D$63+D$64</f>
        <v>8162660</v>
      </c>
      <c r="E60" s="155">
        <f>0+E$61+E$62+E$63+E$64</f>
        <v>8310660</v>
      </c>
      <c r="F60" s="155">
        <f>0+F$61+F$62+F$63+F$64</f>
        <v>7258348.879999999</v>
      </c>
      <c r="G60" s="156">
        <f t="shared" si="0"/>
        <v>40.46217823819622</v>
      </c>
      <c r="H60" s="156">
        <f t="shared" si="2"/>
        <v>87.33781528783513</v>
      </c>
    </row>
    <row r="61" spans="1:8" s="121" customFormat="1" ht="12.75">
      <c r="A61" s="119">
        <v>3431</v>
      </c>
      <c r="B61" s="122" t="s">
        <v>405</v>
      </c>
      <c r="C61" s="120">
        <v>5268115.66</v>
      </c>
      <c r="D61" s="157">
        <v>5415335</v>
      </c>
      <c r="E61" s="157">
        <v>5415335</v>
      </c>
      <c r="F61" s="120">
        <v>5362111.3</v>
      </c>
      <c r="G61" s="158">
        <f t="shared" si="0"/>
        <v>101.78423645315333</v>
      </c>
      <c r="H61" s="158">
        <f t="shared" si="2"/>
        <v>99.01716698966915</v>
      </c>
    </row>
    <row r="62" spans="1:8" s="121" customFormat="1" ht="25.5">
      <c r="A62" s="119">
        <v>3432</v>
      </c>
      <c r="B62" s="122" t="s">
        <v>406</v>
      </c>
      <c r="C62" s="120">
        <v>2804.97</v>
      </c>
      <c r="D62" s="157">
        <v>214000</v>
      </c>
      <c r="E62" s="157">
        <v>204000</v>
      </c>
      <c r="F62" s="120">
        <v>195986.14</v>
      </c>
      <c r="G62" s="158">
        <f t="shared" si="0"/>
        <v>6987.1028923660515</v>
      </c>
      <c r="H62" s="158">
        <f t="shared" si="2"/>
        <v>96.07163725490196</v>
      </c>
    </row>
    <row r="63" spans="1:8" s="121" customFormat="1" ht="12.75">
      <c r="A63" s="119">
        <v>3433</v>
      </c>
      <c r="B63" s="122" t="s">
        <v>407</v>
      </c>
      <c r="C63" s="120">
        <v>1580088.44</v>
      </c>
      <c r="D63" s="157">
        <v>1834325</v>
      </c>
      <c r="E63" s="157">
        <v>2004325</v>
      </c>
      <c r="F63" s="120">
        <v>1172031.64</v>
      </c>
      <c r="G63" s="158">
        <f t="shared" si="0"/>
        <v>74.17506579568419</v>
      </c>
      <c r="H63" s="158">
        <f t="shared" si="2"/>
        <v>58.475129532386205</v>
      </c>
    </row>
    <row r="64" spans="1:8" s="121" customFormat="1" ht="12.75">
      <c r="A64" s="119">
        <v>3434</v>
      </c>
      <c r="B64" s="122" t="s">
        <v>408</v>
      </c>
      <c r="C64" s="120">
        <v>11087592.35</v>
      </c>
      <c r="D64" s="157">
        <v>699000</v>
      </c>
      <c r="E64" s="157">
        <v>687000</v>
      </c>
      <c r="F64" s="120">
        <v>528219.8</v>
      </c>
      <c r="G64" s="158">
        <f t="shared" si="0"/>
        <v>4.764062235747692</v>
      </c>
      <c r="H64" s="158">
        <f t="shared" si="2"/>
        <v>76.88788937409026</v>
      </c>
    </row>
    <row r="65" spans="1:8" s="121" customFormat="1" ht="12.75">
      <c r="A65" s="153">
        <v>35</v>
      </c>
      <c r="B65" s="154" t="s">
        <v>409</v>
      </c>
      <c r="C65" s="155">
        <f>0+C$66+C$68</f>
        <v>27755958.83</v>
      </c>
      <c r="D65" s="155">
        <f>0+D$66+D$68</f>
        <v>30287100</v>
      </c>
      <c r="E65" s="155">
        <f>0+E$66+E$68</f>
        <v>30287100</v>
      </c>
      <c r="F65" s="155">
        <f>0+F$66+F$68</f>
        <v>29963773.009999998</v>
      </c>
      <c r="G65" s="156">
        <f t="shared" si="0"/>
        <v>107.9543790705356</v>
      </c>
      <c r="H65" s="156">
        <f t="shared" si="2"/>
        <v>98.93245972707851</v>
      </c>
    </row>
    <row r="66" spans="1:8" s="121" customFormat="1" ht="25.5">
      <c r="A66" s="153">
        <v>351</v>
      </c>
      <c r="B66" s="154" t="s">
        <v>410</v>
      </c>
      <c r="C66" s="155">
        <f>0+C$67</f>
        <v>25850185.83</v>
      </c>
      <c r="D66" s="155">
        <f>0+D$67</f>
        <v>27894300</v>
      </c>
      <c r="E66" s="155">
        <f>0+E$67</f>
        <v>27894300</v>
      </c>
      <c r="F66" s="155">
        <f>0+F$67</f>
        <v>27892822.24</v>
      </c>
      <c r="G66" s="156">
        <f t="shared" si="0"/>
        <v>107.90182485895113</v>
      </c>
      <c r="H66" s="156">
        <f t="shared" si="2"/>
        <v>99.99470228684713</v>
      </c>
    </row>
    <row r="67" spans="1:8" s="121" customFormat="1" ht="25.5">
      <c r="A67" s="119">
        <v>3512</v>
      </c>
      <c r="B67" s="122" t="s">
        <v>410</v>
      </c>
      <c r="C67" s="120">
        <v>25850185.83</v>
      </c>
      <c r="D67" s="157">
        <v>27894300</v>
      </c>
      <c r="E67" s="157">
        <v>27894300</v>
      </c>
      <c r="F67" s="120">
        <v>27892822.24</v>
      </c>
      <c r="G67" s="158">
        <f t="shared" si="0"/>
        <v>107.90182485895113</v>
      </c>
      <c r="H67" s="158">
        <f t="shared" si="2"/>
        <v>99.99470228684713</v>
      </c>
    </row>
    <row r="68" spans="1:8" s="121" customFormat="1" ht="38.25">
      <c r="A68" s="153">
        <v>352</v>
      </c>
      <c r="B68" s="154" t="s">
        <v>411</v>
      </c>
      <c r="C68" s="155">
        <f>0+C$69+C$70</f>
        <v>1905773</v>
      </c>
      <c r="D68" s="155">
        <f>0+D$69+D$70</f>
        <v>2392800</v>
      </c>
      <c r="E68" s="155">
        <f>0+E$69+E$70</f>
        <v>2392800</v>
      </c>
      <c r="F68" s="155">
        <f>0+F$69+F$70</f>
        <v>2070950.77</v>
      </c>
      <c r="G68" s="156">
        <f t="shared" si="0"/>
        <v>108.66723214149849</v>
      </c>
      <c r="H68" s="156">
        <f t="shared" si="2"/>
        <v>86.54926320628552</v>
      </c>
    </row>
    <row r="69" spans="1:8" s="121" customFormat="1" ht="25.5">
      <c r="A69" s="119">
        <v>3522</v>
      </c>
      <c r="B69" s="122" t="s">
        <v>412</v>
      </c>
      <c r="C69" s="120">
        <v>1720096.44</v>
      </c>
      <c r="D69" s="157">
        <v>1981800</v>
      </c>
      <c r="E69" s="157">
        <v>1981800</v>
      </c>
      <c r="F69" s="120">
        <v>1696709.64</v>
      </c>
      <c r="G69" s="158">
        <f t="shared" si="0"/>
        <v>98.64037855923938</v>
      </c>
      <c r="H69" s="158">
        <f t="shared" si="2"/>
        <v>85.61457462912503</v>
      </c>
    </row>
    <row r="70" spans="1:8" s="121" customFormat="1" ht="12.75">
      <c r="A70" s="119">
        <v>3523</v>
      </c>
      <c r="B70" s="122" t="s">
        <v>413</v>
      </c>
      <c r="C70" s="120">
        <v>185676.56</v>
      </c>
      <c r="D70" s="157">
        <v>411000</v>
      </c>
      <c r="E70" s="157">
        <v>411000</v>
      </c>
      <c r="F70" s="120">
        <v>374241.13</v>
      </c>
      <c r="G70" s="158">
        <f t="shared" si="0"/>
        <v>201.55539826890373</v>
      </c>
      <c r="H70" s="158">
        <f t="shared" si="2"/>
        <v>91.05623600973236</v>
      </c>
    </row>
    <row r="71" spans="1:8" s="121" customFormat="1" ht="25.5">
      <c r="A71" s="153">
        <v>36</v>
      </c>
      <c r="B71" s="154" t="s">
        <v>414</v>
      </c>
      <c r="C71" s="155">
        <f>0+C$72</f>
        <v>1818615.53</v>
      </c>
      <c r="D71" s="155">
        <f>0+D$72</f>
        <v>5042500</v>
      </c>
      <c r="E71" s="155">
        <f>0+E$72</f>
        <v>5065500</v>
      </c>
      <c r="F71" s="155">
        <f>0+F$72</f>
        <v>4311830.95</v>
      </c>
      <c r="G71" s="156">
        <f t="shared" si="0"/>
        <v>237.09414545690151</v>
      </c>
      <c r="H71" s="156">
        <f aca="true" t="shared" si="3" ref="H71:H104">IF(OR($E71=0,$F71=0),"-",$F71/$E71*100)</f>
        <v>85.12152699634785</v>
      </c>
    </row>
    <row r="72" spans="1:8" s="121" customFormat="1" ht="12.75">
      <c r="A72" s="153">
        <v>363</v>
      </c>
      <c r="B72" s="154" t="s">
        <v>415</v>
      </c>
      <c r="C72" s="155">
        <f>0+C$73+C$74</f>
        <v>1818615.53</v>
      </c>
      <c r="D72" s="155">
        <f>0+D$73+D$74</f>
        <v>5042500</v>
      </c>
      <c r="E72" s="155">
        <f>0+E$73+E$74</f>
        <v>5065500</v>
      </c>
      <c r="F72" s="155">
        <f>0+F$73+F$74</f>
        <v>4311830.95</v>
      </c>
      <c r="G72" s="156">
        <f aca="true" t="shared" si="4" ref="G72:G124">F72/C72*100</f>
        <v>237.09414545690151</v>
      </c>
      <c r="H72" s="156">
        <f t="shared" si="3"/>
        <v>85.12152699634785</v>
      </c>
    </row>
    <row r="73" spans="1:8" s="121" customFormat="1" ht="12.75">
      <c r="A73" s="119">
        <v>3631</v>
      </c>
      <c r="B73" s="122" t="s">
        <v>416</v>
      </c>
      <c r="C73" s="120">
        <v>1289777.27</v>
      </c>
      <c r="D73" s="157">
        <v>1932500</v>
      </c>
      <c r="E73" s="157">
        <v>1955500</v>
      </c>
      <c r="F73" s="120">
        <v>1625947.28</v>
      </c>
      <c r="G73" s="158">
        <f t="shared" si="4"/>
        <v>126.06419091259067</v>
      </c>
      <c r="H73" s="158">
        <f t="shared" si="3"/>
        <v>83.14739350549732</v>
      </c>
    </row>
    <row r="74" spans="1:8" s="121" customFormat="1" ht="12.75">
      <c r="A74" s="119">
        <v>3632</v>
      </c>
      <c r="B74" s="122" t="s">
        <v>418</v>
      </c>
      <c r="C74" s="120">
        <v>528838.26</v>
      </c>
      <c r="D74" s="157">
        <v>3110000</v>
      </c>
      <c r="E74" s="157">
        <v>3110000</v>
      </c>
      <c r="F74" s="120">
        <v>2685883.67</v>
      </c>
      <c r="G74" s="158">
        <f t="shared" si="4"/>
        <v>507.88376582284343</v>
      </c>
      <c r="H74" s="158">
        <f t="shared" si="3"/>
        <v>86.36281897106109</v>
      </c>
    </row>
    <row r="75" spans="1:8" s="121" customFormat="1" ht="26.25" customHeight="1">
      <c r="A75" s="153">
        <v>37</v>
      </c>
      <c r="B75" s="154" t="s">
        <v>419</v>
      </c>
      <c r="C75" s="155">
        <f>0+C$76</f>
        <v>38152210.410000004</v>
      </c>
      <c r="D75" s="155">
        <f>0+D$76</f>
        <v>34726000</v>
      </c>
      <c r="E75" s="155">
        <f>0+E$76</f>
        <v>34708000</v>
      </c>
      <c r="F75" s="155">
        <f>0+F$76</f>
        <v>33042795.330000002</v>
      </c>
      <c r="G75" s="156">
        <f t="shared" si="4"/>
        <v>86.60781374108593</v>
      </c>
      <c r="H75" s="156">
        <f t="shared" si="3"/>
        <v>95.2022453901118</v>
      </c>
    </row>
    <row r="76" spans="1:8" s="121" customFormat="1" ht="25.5">
      <c r="A76" s="153">
        <v>372</v>
      </c>
      <c r="B76" s="154" t="s">
        <v>420</v>
      </c>
      <c r="C76" s="155">
        <f>0+C$77+C$78</f>
        <v>38152210.410000004</v>
      </c>
      <c r="D76" s="155">
        <f>0+D$77+D$78</f>
        <v>34726000</v>
      </c>
      <c r="E76" s="155">
        <f>0+E$77+E$78</f>
        <v>34708000</v>
      </c>
      <c r="F76" s="155">
        <f>0+F$77+F$78</f>
        <v>33042795.330000002</v>
      </c>
      <c r="G76" s="156">
        <f t="shared" si="4"/>
        <v>86.60781374108593</v>
      </c>
      <c r="H76" s="156">
        <f t="shared" si="3"/>
        <v>95.2022453901118</v>
      </c>
    </row>
    <row r="77" spans="1:8" s="121" customFormat="1" ht="12.75">
      <c r="A77" s="119">
        <v>3721</v>
      </c>
      <c r="B77" s="122" t="s">
        <v>422</v>
      </c>
      <c r="C77" s="120">
        <v>12046532.15</v>
      </c>
      <c r="D77" s="157">
        <v>11291000</v>
      </c>
      <c r="E77" s="157">
        <v>11283000</v>
      </c>
      <c r="F77" s="120">
        <v>10903972.64</v>
      </c>
      <c r="G77" s="158">
        <f t="shared" si="4"/>
        <v>90.51544879660658</v>
      </c>
      <c r="H77" s="158">
        <f t="shared" si="3"/>
        <v>96.64072179384917</v>
      </c>
    </row>
    <row r="78" spans="1:8" s="121" customFormat="1" ht="12.75">
      <c r="A78" s="119">
        <v>3722</v>
      </c>
      <c r="B78" s="122" t="s">
        <v>423</v>
      </c>
      <c r="C78" s="120">
        <v>26105678.26</v>
      </c>
      <c r="D78" s="157">
        <v>23435000</v>
      </c>
      <c r="E78" s="157">
        <v>23425000</v>
      </c>
      <c r="F78" s="120">
        <v>22138822.69</v>
      </c>
      <c r="G78" s="158">
        <f t="shared" si="4"/>
        <v>84.80462552823938</v>
      </c>
      <c r="H78" s="158">
        <f t="shared" si="3"/>
        <v>94.50938181430097</v>
      </c>
    </row>
    <row r="79" spans="1:8" s="121" customFormat="1" ht="12.75">
      <c r="A79" s="153">
        <v>38</v>
      </c>
      <c r="B79" s="154" t="s">
        <v>424</v>
      </c>
      <c r="C79" s="155">
        <f>0+C$80+C$83+C$86+C$88+C$90</f>
        <v>94839077.72</v>
      </c>
      <c r="D79" s="155">
        <f>0+D$80+D$83+D$86+D$88+D$90</f>
        <v>115823605</v>
      </c>
      <c r="E79" s="155">
        <f>0+E$80+E$83+E$86+E$88+E$90</f>
        <v>114170324</v>
      </c>
      <c r="F79" s="155">
        <f>0+F$80+F$83+F$86+F$88+F$90</f>
        <v>95900396.27000001</v>
      </c>
      <c r="G79" s="156">
        <f t="shared" si="4"/>
        <v>101.11907303984273</v>
      </c>
      <c r="H79" s="156">
        <f t="shared" si="3"/>
        <v>83.9976562298273</v>
      </c>
    </row>
    <row r="80" spans="1:8" s="121" customFormat="1" ht="12.75">
      <c r="A80" s="153">
        <v>381</v>
      </c>
      <c r="B80" s="154" t="s">
        <v>268</v>
      </c>
      <c r="C80" s="155">
        <f>0+C$81+C$82</f>
        <v>34596286.089999996</v>
      </c>
      <c r="D80" s="155">
        <f>0+D$81+D$82</f>
        <v>50824550</v>
      </c>
      <c r="E80" s="155">
        <f>0+E$81+E$82</f>
        <v>49552675</v>
      </c>
      <c r="F80" s="155">
        <f>0+F$81+F$82</f>
        <v>43064121.46</v>
      </c>
      <c r="G80" s="156">
        <f t="shared" si="4"/>
        <v>124.47613986071072</v>
      </c>
      <c r="H80" s="156">
        <f t="shared" si="3"/>
        <v>86.90574516915586</v>
      </c>
    </row>
    <row r="81" spans="1:8" s="121" customFormat="1" ht="12.75">
      <c r="A81" s="119">
        <v>3811</v>
      </c>
      <c r="B81" s="122" t="s">
        <v>425</v>
      </c>
      <c r="C81" s="120">
        <v>34445488.79</v>
      </c>
      <c r="D81" s="157">
        <v>50666550</v>
      </c>
      <c r="E81" s="157">
        <v>49394675</v>
      </c>
      <c r="F81" s="120">
        <v>42983641.24</v>
      </c>
      <c r="G81" s="158">
        <f t="shared" si="4"/>
        <v>124.78743298448633</v>
      </c>
      <c r="H81" s="158">
        <f t="shared" si="3"/>
        <v>87.02079979269021</v>
      </c>
    </row>
    <row r="82" spans="1:8" s="121" customFormat="1" ht="12.75">
      <c r="A82" s="119">
        <v>3812</v>
      </c>
      <c r="B82" s="122" t="s">
        <v>426</v>
      </c>
      <c r="C82" s="120">
        <v>150797.3</v>
      </c>
      <c r="D82" s="157">
        <v>158000</v>
      </c>
      <c r="E82" s="157">
        <v>158000</v>
      </c>
      <c r="F82" s="120">
        <v>80480.22</v>
      </c>
      <c r="G82" s="158">
        <f t="shared" si="4"/>
        <v>53.36980171395642</v>
      </c>
      <c r="H82" s="158">
        <f t="shared" si="3"/>
        <v>50.93684810126582</v>
      </c>
    </row>
    <row r="83" spans="1:8" s="121" customFormat="1" ht="12.75">
      <c r="A83" s="153">
        <v>382</v>
      </c>
      <c r="B83" s="154" t="s">
        <v>278</v>
      </c>
      <c r="C83" s="155">
        <f>0+C$84+C$85</f>
        <v>1721154.73</v>
      </c>
      <c r="D83" s="155">
        <f>0+D$84+D$85</f>
        <v>2530700</v>
      </c>
      <c r="E83" s="155">
        <f>0+E$84+E$85</f>
        <v>2530700</v>
      </c>
      <c r="F83" s="155">
        <f>0+F$84+F$85</f>
        <v>1611883.83</v>
      </c>
      <c r="G83" s="156">
        <f t="shared" si="4"/>
        <v>93.65130292498456</v>
      </c>
      <c r="H83" s="156">
        <f t="shared" si="3"/>
        <v>63.693200695459765</v>
      </c>
    </row>
    <row r="84" spans="1:8" s="121" customFormat="1" ht="12.75">
      <c r="A84" s="119">
        <v>3821</v>
      </c>
      <c r="B84" s="122" t="s">
        <v>427</v>
      </c>
      <c r="C84" s="120">
        <v>334185.3</v>
      </c>
      <c r="D84" s="157">
        <v>950700</v>
      </c>
      <c r="E84" s="157">
        <v>950700</v>
      </c>
      <c r="F84" s="120">
        <v>583193.14</v>
      </c>
      <c r="G84" s="158">
        <f t="shared" si="4"/>
        <v>174.51190701685564</v>
      </c>
      <c r="H84" s="158">
        <f t="shared" si="3"/>
        <v>61.34355106763437</v>
      </c>
    </row>
    <row r="85" spans="1:8" s="121" customFormat="1" ht="12.75">
      <c r="A85" s="119">
        <v>3822</v>
      </c>
      <c r="B85" s="122" t="s">
        <v>428</v>
      </c>
      <c r="C85" s="120">
        <v>1386969.43</v>
      </c>
      <c r="D85" s="157">
        <v>1580000</v>
      </c>
      <c r="E85" s="157">
        <v>1580000</v>
      </c>
      <c r="F85" s="120">
        <v>1028690.69</v>
      </c>
      <c r="G85" s="158">
        <f t="shared" si="4"/>
        <v>74.16823094651768</v>
      </c>
      <c r="H85" s="158">
        <f t="shared" si="3"/>
        <v>65.10700569620252</v>
      </c>
    </row>
    <row r="86" spans="1:8" s="121" customFormat="1" ht="12.75">
      <c r="A86" s="153">
        <v>383</v>
      </c>
      <c r="B86" s="154" t="s">
        <v>429</v>
      </c>
      <c r="C86" s="155">
        <f>0+C$87</f>
        <v>0</v>
      </c>
      <c r="D86" s="155">
        <f>0+D$87</f>
        <v>83400</v>
      </c>
      <c r="E86" s="155">
        <f>0+E$87</f>
        <v>124150</v>
      </c>
      <c r="F86" s="155">
        <f>0+F$87</f>
        <v>124147.88</v>
      </c>
      <c r="G86" s="156" t="s">
        <v>2539</v>
      </c>
      <c r="H86" s="156">
        <f t="shared" si="3"/>
        <v>99.99829238824005</v>
      </c>
    </row>
    <row r="87" spans="1:8" s="121" customFormat="1" ht="12.75">
      <c r="A87" s="119">
        <v>3831</v>
      </c>
      <c r="B87" s="122" t="s">
        <v>430</v>
      </c>
      <c r="C87" s="120">
        <v>0</v>
      </c>
      <c r="D87" s="157">
        <v>83400</v>
      </c>
      <c r="E87" s="157">
        <v>124150</v>
      </c>
      <c r="F87" s="120">
        <v>124147.88</v>
      </c>
      <c r="G87" s="174" t="s">
        <v>2539</v>
      </c>
      <c r="H87" s="158">
        <f t="shared" si="3"/>
        <v>99.99829238824005</v>
      </c>
    </row>
    <row r="88" spans="1:8" s="121" customFormat="1" ht="12.75">
      <c r="A88" s="153">
        <v>385</v>
      </c>
      <c r="B88" s="154" t="s">
        <v>431</v>
      </c>
      <c r="C88" s="155">
        <f>0+C$89</f>
        <v>0</v>
      </c>
      <c r="D88" s="155">
        <f>0+D$89</f>
        <v>1500000</v>
      </c>
      <c r="E88" s="155">
        <f>0+E$89</f>
        <v>1500000</v>
      </c>
      <c r="F88" s="155">
        <f>0+F$89</f>
        <v>0</v>
      </c>
      <c r="G88" s="156" t="s">
        <v>2539</v>
      </c>
      <c r="H88" s="156" t="str">
        <f t="shared" si="3"/>
        <v>-</v>
      </c>
    </row>
    <row r="89" spans="1:8" s="121" customFormat="1" ht="25.5">
      <c r="A89" s="119">
        <v>3851</v>
      </c>
      <c r="B89" s="122" t="s">
        <v>432</v>
      </c>
      <c r="C89" s="120">
        <v>0</v>
      </c>
      <c r="D89" s="157">
        <v>1500000</v>
      </c>
      <c r="E89" s="157">
        <v>1500000</v>
      </c>
      <c r="F89" s="120">
        <v>0</v>
      </c>
      <c r="G89" s="158" t="s">
        <v>2539</v>
      </c>
      <c r="H89" s="158" t="str">
        <f t="shared" si="3"/>
        <v>-</v>
      </c>
    </row>
    <row r="90" spans="1:8" s="121" customFormat="1" ht="12.75">
      <c r="A90" s="153">
        <v>386</v>
      </c>
      <c r="B90" s="154" t="s">
        <v>433</v>
      </c>
      <c r="C90" s="155">
        <f>0+C$91+C$92</f>
        <v>58521636.9</v>
      </c>
      <c r="D90" s="155">
        <f>0+D$91+D$92</f>
        <v>60884955</v>
      </c>
      <c r="E90" s="155">
        <f>0+E$91+E$92</f>
        <v>60462799</v>
      </c>
      <c r="F90" s="155">
        <f>0+F$91+F$92</f>
        <v>51100243.1</v>
      </c>
      <c r="G90" s="156">
        <f t="shared" si="4"/>
        <v>87.31854713380378</v>
      </c>
      <c r="H90" s="156">
        <f t="shared" si="3"/>
        <v>84.51517949078077</v>
      </c>
    </row>
    <row r="91" spans="1:8" s="121" customFormat="1" ht="38.25">
      <c r="A91" s="119">
        <v>3861</v>
      </c>
      <c r="B91" s="122" t="s">
        <v>434</v>
      </c>
      <c r="C91" s="120">
        <v>58521636.9</v>
      </c>
      <c r="D91" s="157">
        <v>60134955</v>
      </c>
      <c r="E91" s="157">
        <v>59712799</v>
      </c>
      <c r="F91" s="120">
        <v>50350243.1</v>
      </c>
      <c r="G91" s="158">
        <f t="shared" si="4"/>
        <v>86.03696985789541</v>
      </c>
      <c r="H91" s="158">
        <f t="shared" si="3"/>
        <v>84.32068826651386</v>
      </c>
    </row>
    <row r="92" spans="1:8" s="121" customFormat="1" ht="38.25">
      <c r="A92" s="119">
        <v>3862</v>
      </c>
      <c r="B92" s="122" t="s">
        <v>435</v>
      </c>
      <c r="C92" s="120">
        <v>0</v>
      </c>
      <c r="D92" s="157">
        <v>750000</v>
      </c>
      <c r="E92" s="157">
        <v>750000</v>
      </c>
      <c r="F92" s="120">
        <v>750000</v>
      </c>
      <c r="G92" s="158" t="s">
        <v>2539</v>
      </c>
      <c r="H92" s="158">
        <f t="shared" si="3"/>
        <v>100</v>
      </c>
    </row>
    <row r="93" spans="1:8" s="121" customFormat="1" ht="25.5">
      <c r="A93" s="153">
        <v>4</v>
      </c>
      <c r="B93" s="154" t="s">
        <v>9</v>
      </c>
      <c r="C93" s="155">
        <f>0+C$94+C$100+C$120</f>
        <v>122249707.94</v>
      </c>
      <c r="D93" s="155">
        <f>0+D$94+D$100+D$120</f>
        <v>81106833</v>
      </c>
      <c r="E93" s="155">
        <f>0+E$94+E$100+E$120</f>
        <v>80574633</v>
      </c>
      <c r="F93" s="155">
        <f>0+F$94+F$100+F$120</f>
        <v>54721147.97</v>
      </c>
      <c r="G93" s="156">
        <f t="shared" si="4"/>
        <v>44.76178216872066</v>
      </c>
      <c r="H93" s="156">
        <f t="shared" si="3"/>
        <v>67.91361739122038</v>
      </c>
    </row>
    <row r="94" spans="1:8" s="121" customFormat="1" ht="25.5">
      <c r="A94" s="153">
        <v>41</v>
      </c>
      <c r="B94" s="154" t="s">
        <v>436</v>
      </c>
      <c r="C94" s="155">
        <f>0+C$95+C$97</f>
        <v>49759715.580000006</v>
      </c>
      <c r="D94" s="155">
        <f>0+D$95+D$97</f>
        <v>10791000</v>
      </c>
      <c r="E94" s="155">
        <f>0+E$95+E$97</f>
        <v>10537400</v>
      </c>
      <c r="F94" s="155">
        <f>0+F$95+F$97</f>
        <v>6284526.17</v>
      </c>
      <c r="G94" s="156">
        <f t="shared" si="4"/>
        <v>12.629746968501463</v>
      </c>
      <c r="H94" s="156">
        <f t="shared" si="3"/>
        <v>59.640197487046144</v>
      </c>
    </row>
    <row r="95" spans="1:8" s="121" customFormat="1" ht="12.75">
      <c r="A95" s="153">
        <v>411</v>
      </c>
      <c r="B95" s="154" t="s">
        <v>437</v>
      </c>
      <c r="C95" s="155">
        <f>0+C$96</f>
        <v>47087935.34</v>
      </c>
      <c r="D95" s="155">
        <f>0+D$96</f>
        <v>7682000</v>
      </c>
      <c r="E95" s="155">
        <f>0+E$96</f>
        <v>7428400</v>
      </c>
      <c r="F95" s="155">
        <f>0+F$96</f>
        <v>3322838.96</v>
      </c>
      <c r="G95" s="156">
        <f t="shared" si="4"/>
        <v>7.056667352278945</v>
      </c>
      <c r="H95" s="156">
        <f t="shared" si="3"/>
        <v>44.73155672823219</v>
      </c>
    </row>
    <row r="96" spans="1:8" s="121" customFormat="1" ht="12.75">
      <c r="A96" s="119">
        <v>4111</v>
      </c>
      <c r="B96" s="122" t="s">
        <v>326</v>
      </c>
      <c r="C96" s="120">
        <v>47087935.34</v>
      </c>
      <c r="D96" s="157">
        <v>7682000</v>
      </c>
      <c r="E96" s="157">
        <v>7428400</v>
      </c>
      <c r="F96" s="120">
        <v>3322838.96</v>
      </c>
      <c r="G96" s="158">
        <f t="shared" si="4"/>
        <v>7.056667352278945</v>
      </c>
      <c r="H96" s="158">
        <f t="shared" si="3"/>
        <v>44.73155672823219</v>
      </c>
    </row>
    <row r="97" spans="1:8" s="121" customFormat="1" ht="12.75">
      <c r="A97" s="153">
        <v>412</v>
      </c>
      <c r="B97" s="154" t="s">
        <v>438</v>
      </c>
      <c r="C97" s="155">
        <f>0+C$98+C$99</f>
        <v>2671780.24</v>
      </c>
      <c r="D97" s="155">
        <f>0+D$98+D$99</f>
        <v>3109000</v>
      </c>
      <c r="E97" s="155">
        <f>0+E$98+E$99</f>
        <v>3109000</v>
      </c>
      <c r="F97" s="155">
        <f>0+F$98+F$99</f>
        <v>2961687.21</v>
      </c>
      <c r="G97" s="156">
        <f t="shared" si="4"/>
        <v>110.85070417318452</v>
      </c>
      <c r="H97" s="156">
        <f t="shared" si="3"/>
        <v>95.26173078160181</v>
      </c>
    </row>
    <row r="98" spans="1:8" s="121" customFormat="1" ht="12.75">
      <c r="A98" s="119">
        <v>4123</v>
      </c>
      <c r="B98" s="122" t="s">
        <v>439</v>
      </c>
      <c r="C98" s="120">
        <v>2668846.64</v>
      </c>
      <c r="D98" s="157">
        <v>3106000</v>
      </c>
      <c r="E98" s="157">
        <v>3106000</v>
      </c>
      <c r="F98" s="120">
        <v>2958753.61</v>
      </c>
      <c r="G98" s="158">
        <f t="shared" si="4"/>
        <v>110.86263128255283</v>
      </c>
      <c r="H98" s="158">
        <f t="shared" si="3"/>
        <v>95.25929201545395</v>
      </c>
    </row>
    <row r="99" spans="1:8" s="121" customFormat="1" ht="12.75">
      <c r="A99" s="119">
        <v>4124</v>
      </c>
      <c r="B99" s="122" t="s">
        <v>334</v>
      </c>
      <c r="C99" s="120">
        <v>2933.6</v>
      </c>
      <c r="D99" s="157">
        <v>3000</v>
      </c>
      <c r="E99" s="157">
        <v>3000</v>
      </c>
      <c r="F99" s="120">
        <v>2933.6</v>
      </c>
      <c r="G99" s="158">
        <f t="shared" si="4"/>
        <v>100</v>
      </c>
      <c r="H99" s="158">
        <f t="shared" si="3"/>
        <v>97.78666666666666</v>
      </c>
    </row>
    <row r="100" spans="1:8" s="121" customFormat="1" ht="25.5">
      <c r="A100" s="153">
        <v>42</v>
      </c>
      <c r="B100" s="154" t="s">
        <v>440</v>
      </c>
      <c r="C100" s="155">
        <f>0+C$101+C$106+C$112+C$114+C$118</f>
        <v>58983413.519999996</v>
      </c>
      <c r="D100" s="155">
        <f>0+D$101+D$106+D$112+D$114+D$118</f>
        <v>42594250</v>
      </c>
      <c r="E100" s="155">
        <f>0+E$101+E$106+E$112+E$114+E$118</f>
        <v>42414400</v>
      </c>
      <c r="F100" s="155">
        <f>0+F$101+F$106+F$112+F$114+F$118</f>
        <v>29214949.72</v>
      </c>
      <c r="G100" s="156">
        <f t="shared" si="4"/>
        <v>49.530788363230016</v>
      </c>
      <c r="H100" s="156">
        <f t="shared" si="3"/>
        <v>68.87979016560412</v>
      </c>
    </row>
    <row r="101" spans="1:8" s="121" customFormat="1" ht="12.75">
      <c r="A101" s="153">
        <v>421</v>
      </c>
      <c r="B101" s="154" t="s">
        <v>441</v>
      </c>
      <c r="C101" s="155">
        <f>0+C102+C103+C$104+C$105</f>
        <v>49801745.339999996</v>
      </c>
      <c r="D101" s="155">
        <f>0+D102+D103+D$104+D$105</f>
        <v>26969400</v>
      </c>
      <c r="E101" s="155">
        <f>0+E102+E103+E$104+E$105</f>
        <v>26524100</v>
      </c>
      <c r="F101" s="155">
        <f>0+F102+F103+F$104+F$105</f>
        <v>22029428.990000002</v>
      </c>
      <c r="G101" s="156">
        <f t="shared" si="4"/>
        <v>44.23425090748035</v>
      </c>
      <c r="H101" s="156">
        <f t="shared" si="3"/>
        <v>83.0543882356046</v>
      </c>
    </row>
    <row r="102" spans="1:8" s="121" customFormat="1" ht="12.75">
      <c r="A102" s="119">
        <v>4211</v>
      </c>
      <c r="B102" s="122" t="s">
        <v>343</v>
      </c>
      <c r="C102" s="120">
        <v>158246.3</v>
      </c>
      <c r="D102" s="157">
        <v>0</v>
      </c>
      <c r="E102" s="157">
        <v>0</v>
      </c>
      <c r="F102" s="120">
        <v>0</v>
      </c>
      <c r="G102" s="158">
        <f t="shared" si="4"/>
        <v>0</v>
      </c>
      <c r="H102" s="158" t="str">
        <f>IF(OR($E102=0,$F102=0),"-",$F102/$E102*100)</f>
        <v>-</v>
      </c>
    </row>
    <row r="103" spans="1:8" s="121" customFormat="1" ht="12.75">
      <c r="A103" s="119">
        <v>4212</v>
      </c>
      <c r="B103" s="122" t="s">
        <v>349</v>
      </c>
      <c r="C103" s="120">
        <v>837648</v>
      </c>
      <c r="D103" s="157">
        <v>0</v>
      </c>
      <c r="E103" s="157">
        <v>0</v>
      </c>
      <c r="F103" s="120">
        <v>0</v>
      </c>
      <c r="G103" s="158">
        <f t="shared" si="4"/>
        <v>0</v>
      </c>
      <c r="H103" s="158" t="str">
        <f t="shared" si="3"/>
        <v>-</v>
      </c>
    </row>
    <row r="104" spans="1:8" s="121" customFormat="1" ht="12.75">
      <c r="A104" s="119">
        <v>4213</v>
      </c>
      <c r="B104" s="122" t="s">
        <v>443</v>
      </c>
      <c r="C104" s="120">
        <v>44865817.3</v>
      </c>
      <c r="D104" s="157">
        <v>21567400</v>
      </c>
      <c r="E104" s="157">
        <v>21206400</v>
      </c>
      <c r="F104" s="120">
        <v>18407552.82</v>
      </c>
      <c r="G104" s="158">
        <f t="shared" si="4"/>
        <v>41.02801180889221</v>
      </c>
      <c r="H104" s="158">
        <f t="shared" si="3"/>
        <v>86.80187500000001</v>
      </c>
    </row>
    <row r="105" spans="1:8" s="121" customFormat="1" ht="12.75">
      <c r="A105" s="119">
        <v>4214</v>
      </c>
      <c r="B105" s="122" t="s">
        <v>444</v>
      </c>
      <c r="C105" s="120">
        <v>3940033.74</v>
      </c>
      <c r="D105" s="157">
        <v>5402000</v>
      </c>
      <c r="E105" s="157">
        <v>5317700</v>
      </c>
      <c r="F105" s="120">
        <v>3621876.17</v>
      </c>
      <c r="G105" s="158">
        <f t="shared" si="4"/>
        <v>91.92500392141312</v>
      </c>
      <c r="H105" s="158">
        <f aca="true" t="shared" si="5" ref="H105:H124">IF(OR($E105=0,$F105=0),"-",$F105/$E105*100)</f>
        <v>68.1098251123606</v>
      </c>
    </row>
    <row r="106" spans="1:8" s="121" customFormat="1" ht="12.75">
      <c r="A106" s="153">
        <v>422</v>
      </c>
      <c r="B106" s="154" t="s">
        <v>445</v>
      </c>
      <c r="C106" s="155">
        <f>0+C$107+C$108+C$109+C$110+C$111</f>
        <v>3468871.8</v>
      </c>
      <c r="D106" s="155">
        <f>0+D$107+D$108+D$109+D$110+D$111</f>
        <v>7733100</v>
      </c>
      <c r="E106" s="155">
        <f>0+E$107+E$108+E$109+E$110+E$111</f>
        <v>7753600</v>
      </c>
      <c r="F106" s="155">
        <f>0+F$107+F$108+F$109+F$110+F$111</f>
        <v>3056741.02</v>
      </c>
      <c r="G106" s="156">
        <f t="shared" si="4"/>
        <v>88.1191694659918</v>
      </c>
      <c r="H106" s="156">
        <f t="shared" si="5"/>
        <v>39.42350675815105</v>
      </c>
    </row>
    <row r="107" spans="1:8" s="121" customFormat="1" ht="12.75">
      <c r="A107" s="119">
        <v>4221</v>
      </c>
      <c r="B107" s="122" t="s">
        <v>446</v>
      </c>
      <c r="C107" s="120">
        <v>590674.33</v>
      </c>
      <c r="D107" s="157">
        <v>655000</v>
      </c>
      <c r="E107" s="157">
        <v>655000</v>
      </c>
      <c r="F107" s="120">
        <v>519475.79</v>
      </c>
      <c r="G107" s="158">
        <f t="shared" si="4"/>
        <v>87.9462274922291</v>
      </c>
      <c r="H107" s="158">
        <f t="shared" si="5"/>
        <v>79.30928091603053</v>
      </c>
    </row>
    <row r="108" spans="1:8" s="121" customFormat="1" ht="12.75">
      <c r="A108" s="119">
        <v>4222</v>
      </c>
      <c r="B108" s="122" t="s">
        <v>448</v>
      </c>
      <c r="C108" s="120">
        <v>512528.54</v>
      </c>
      <c r="D108" s="157">
        <v>651000</v>
      </c>
      <c r="E108" s="157">
        <v>635500</v>
      </c>
      <c r="F108" s="120">
        <v>316102.82</v>
      </c>
      <c r="G108" s="158">
        <f t="shared" si="4"/>
        <v>61.67516446986543</v>
      </c>
      <c r="H108" s="158">
        <f t="shared" si="5"/>
        <v>49.740805664830845</v>
      </c>
    </row>
    <row r="109" spans="1:8" s="121" customFormat="1" ht="12.75">
      <c r="A109" s="119">
        <v>4223</v>
      </c>
      <c r="B109" s="122" t="s">
        <v>450</v>
      </c>
      <c r="C109" s="120">
        <v>102811.25</v>
      </c>
      <c r="D109" s="157">
        <v>705000</v>
      </c>
      <c r="E109" s="157">
        <v>722000</v>
      </c>
      <c r="F109" s="120">
        <v>472485.94</v>
      </c>
      <c r="G109" s="158">
        <f t="shared" si="4"/>
        <v>459.56638013836033</v>
      </c>
      <c r="H109" s="158">
        <f t="shared" si="5"/>
        <v>65.44126592797784</v>
      </c>
    </row>
    <row r="110" spans="1:8" s="121" customFormat="1" ht="12.75">
      <c r="A110" s="119">
        <v>4225</v>
      </c>
      <c r="B110" s="122" t="s">
        <v>451</v>
      </c>
      <c r="C110" s="120">
        <v>3206.25</v>
      </c>
      <c r="D110" s="157">
        <v>5000</v>
      </c>
      <c r="E110" s="157">
        <v>5000</v>
      </c>
      <c r="F110" s="120">
        <v>3131.25</v>
      </c>
      <c r="G110" s="158">
        <f t="shared" si="4"/>
        <v>97.6608187134503</v>
      </c>
      <c r="H110" s="158">
        <f t="shared" si="5"/>
        <v>62.625</v>
      </c>
    </row>
    <row r="111" spans="1:8" s="121" customFormat="1" ht="12.75">
      <c r="A111" s="119">
        <v>4227</v>
      </c>
      <c r="B111" s="122" t="s">
        <v>452</v>
      </c>
      <c r="C111" s="120">
        <v>2259651.43</v>
      </c>
      <c r="D111" s="157">
        <v>5717100</v>
      </c>
      <c r="E111" s="157">
        <v>5736100</v>
      </c>
      <c r="F111" s="120">
        <v>1745545.22</v>
      </c>
      <c r="G111" s="158">
        <f t="shared" si="4"/>
        <v>77.24842853306804</v>
      </c>
      <c r="H111" s="158">
        <f t="shared" si="5"/>
        <v>30.430871498056174</v>
      </c>
    </row>
    <row r="112" spans="1:8" s="121" customFormat="1" ht="12.75">
      <c r="A112" s="153">
        <v>423</v>
      </c>
      <c r="B112" s="154" t="s">
        <v>453</v>
      </c>
      <c r="C112" s="155">
        <f>0+C$113</f>
        <v>0</v>
      </c>
      <c r="D112" s="155">
        <f>0+D$113</f>
        <v>388000</v>
      </c>
      <c r="E112" s="155">
        <f>0+E$113</f>
        <v>388000</v>
      </c>
      <c r="F112" s="155">
        <f>0+F$113</f>
        <v>387199.29</v>
      </c>
      <c r="G112" s="156" t="s">
        <v>2539</v>
      </c>
      <c r="H112" s="156">
        <f t="shared" si="5"/>
        <v>99.79363144329896</v>
      </c>
    </row>
    <row r="113" spans="1:8" s="121" customFormat="1" ht="12.75">
      <c r="A113" s="119">
        <v>4231</v>
      </c>
      <c r="B113" s="122" t="s">
        <v>454</v>
      </c>
      <c r="C113" s="120">
        <v>0</v>
      </c>
      <c r="D113" s="157">
        <v>388000</v>
      </c>
      <c r="E113" s="157">
        <v>388000</v>
      </c>
      <c r="F113" s="120">
        <v>387199.29</v>
      </c>
      <c r="G113" s="158" t="e">
        <f t="shared" si="4"/>
        <v>#DIV/0!</v>
      </c>
      <c r="H113" s="158">
        <f t="shared" si="5"/>
        <v>99.79363144329896</v>
      </c>
    </row>
    <row r="114" spans="1:8" s="121" customFormat="1" ht="25.5">
      <c r="A114" s="153">
        <v>424</v>
      </c>
      <c r="B114" s="154" t="s">
        <v>455</v>
      </c>
      <c r="C114" s="155">
        <f>0+C$115+C$116+C$117</f>
        <v>200000</v>
      </c>
      <c r="D114" s="155">
        <f>0+D$115+D$116+D$117</f>
        <v>325000</v>
      </c>
      <c r="E114" s="155">
        <f>0+E$115+E$116+E$117</f>
        <v>325000</v>
      </c>
      <c r="F114" s="155">
        <f>0+F$115+F$116+F$117</f>
        <v>0</v>
      </c>
      <c r="G114" s="156">
        <f t="shared" si="4"/>
        <v>0</v>
      </c>
      <c r="H114" s="156" t="str">
        <f t="shared" si="5"/>
        <v>-</v>
      </c>
    </row>
    <row r="115" spans="1:8" s="121" customFormat="1" ht="12.75">
      <c r="A115" s="119">
        <v>4241</v>
      </c>
      <c r="B115" s="122" t="s">
        <v>456</v>
      </c>
      <c r="C115" s="120">
        <v>200000</v>
      </c>
      <c r="D115" s="157">
        <v>200000</v>
      </c>
      <c r="E115" s="157">
        <v>200000</v>
      </c>
      <c r="F115" s="120">
        <v>0</v>
      </c>
      <c r="G115" s="158">
        <f t="shared" si="4"/>
        <v>0</v>
      </c>
      <c r="H115" s="158" t="str">
        <f t="shared" si="5"/>
        <v>-</v>
      </c>
    </row>
    <row r="116" spans="1:8" s="121" customFormat="1" ht="25.5">
      <c r="A116" s="119">
        <v>4242</v>
      </c>
      <c r="B116" s="122" t="s">
        <v>457</v>
      </c>
      <c r="C116" s="120">
        <v>0</v>
      </c>
      <c r="D116" s="157">
        <v>110000</v>
      </c>
      <c r="E116" s="157">
        <v>110000</v>
      </c>
      <c r="F116" s="120">
        <v>0</v>
      </c>
      <c r="G116" s="158" t="e">
        <f t="shared" si="4"/>
        <v>#DIV/0!</v>
      </c>
      <c r="H116" s="158" t="str">
        <f t="shared" si="5"/>
        <v>-</v>
      </c>
    </row>
    <row r="117" spans="1:8" s="121" customFormat="1" ht="12.75">
      <c r="A117" s="119">
        <v>4243</v>
      </c>
      <c r="B117" s="122" t="s">
        <v>458</v>
      </c>
      <c r="C117" s="120">
        <v>0</v>
      </c>
      <c r="D117" s="157">
        <v>15000</v>
      </c>
      <c r="E117" s="157">
        <v>15000</v>
      </c>
      <c r="F117" s="120">
        <v>0</v>
      </c>
      <c r="G117" s="158" t="e">
        <f t="shared" si="4"/>
        <v>#DIV/0!</v>
      </c>
      <c r="H117" s="158" t="str">
        <f t="shared" si="5"/>
        <v>-</v>
      </c>
    </row>
    <row r="118" spans="1:8" s="121" customFormat="1" ht="12.75">
      <c r="A118" s="153">
        <v>426</v>
      </c>
      <c r="B118" s="154" t="s">
        <v>459</v>
      </c>
      <c r="C118" s="155">
        <f>0+C$119</f>
        <v>5512796.38</v>
      </c>
      <c r="D118" s="155">
        <f>0+D$119</f>
        <v>7178750</v>
      </c>
      <c r="E118" s="155">
        <f>0+E$119</f>
        <v>7423700</v>
      </c>
      <c r="F118" s="155">
        <f>0+F$119</f>
        <v>3741580.42</v>
      </c>
      <c r="G118" s="156">
        <f t="shared" si="4"/>
        <v>67.8708256589009</v>
      </c>
      <c r="H118" s="156">
        <f t="shared" si="5"/>
        <v>50.40047981464768</v>
      </c>
    </row>
    <row r="119" spans="1:8" s="121" customFormat="1" ht="12.75">
      <c r="A119" s="119">
        <v>4264</v>
      </c>
      <c r="B119" s="122" t="s">
        <v>460</v>
      </c>
      <c r="C119" s="120">
        <v>5512796.38</v>
      </c>
      <c r="D119" s="157">
        <v>7178750</v>
      </c>
      <c r="E119" s="157">
        <v>7423700</v>
      </c>
      <c r="F119" s="120">
        <v>3741580.42</v>
      </c>
      <c r="G119" s="158">
        <f t="shared" si="4"/>
        <v>67.8708256589009</v>
      </c>
      <c r="H119" s="158">
        <f t="shared" si="5"/>
        <v>50.40047981464768</v>
      </c>
    </row>
    <row r="120" spans="1:8" s="121" customFormat="1" ht="25.5">
      <c r="A120" s="153">
        <v>45</v>
      </c>
      <c r="B120" s="154" t="s">
        <v>461</v>
      </c>
      <c r="C120" s="155">
        <f>0+C$121+C$123</f>
        <v>13506578.84</v>
      </c>
      <c r="D120" s="155">
        <f>0+D$121+D$123</f>
        <v>27721583</v>
      </c>
      <c r="E120" s="155">
        <f>0+E$121+E$123</f>
        <v>27622833</v>
      </c>
      <c r="F120" s="155">
        <f>0+F$121+F$123</f>
        <v>19221672.08</v>
      </c>
      <c r="G120" s="156">
        <f t="shared" si="4"/>
        <v>142.31340376938857</v>
      </c>
      <c r="H120" s="156">
        <f t="shared" si="5"/>
        <v>69.58617199039648</v>
      </c>
    </row>
    <row r="121" spans="1:8" s="121" customFormat="1" ht="14.25" customHeight="1">
      <c r="A121" s="153">
        <v>451</v>
      </c>
      <c r="B121" s="153" t="s">
        <v>462</v>
      </c>
      <c r="C121" s="155">
        <f>0+C$122</f>
        <v>8578187.16</v>
      </c>
      <c r="D121" s="155">
        <f>0+D$122</f>
        <v>16852583</v>
      </c>
      <c r="E121" s="155">
        <f>0+E$122</f>
        <v>16753833</v>
      </c>
      <c r="F121" s="155">
        <f>0+F$122</f>
        <v>13607659.19</v>
      </c>
      <c r="G121" s="156">
        <f t="shared" si="4"/>
        <v>158.63094306746274</v>
      </c>
      <c r="H121" s="156">
        <f t="shared" si="5"/>
        <v>81.22117004508759</v>
      </c>
    </row>
    <row r="122" spans="1:8" s="121" customFormat="1" ht="12.75">
      <c r="A122" s="119">
        <v>4511</v>
      </c>
      <c r="B122" s="122" t="s">
        <v>462</v>
      </c>
      <c r="C122" s="120">
        <v>8578187.16</v>
      </c>
      <c r="D122" s="157">
        <v>16852583</v>
      </c>
      <c r="E122" s="157">
        <v>16753833</v>
      </c>
      <c r="F122" s="120">
        <v>13607659.19</v>
      </c>
      <c r="G122" s="158">
        <f t="shared" si="4"/>
        <v>158.63094306746274</v>
      </c>
      <c r="H122" s="158">
        <f t="shared" si="5"/>
        <v>81.22117004508759</v>
      </c>
    </row>
    <row r="123" spans="1:8" s="121" customFormat="1" ht="25.5">
      <c r="A123" s="153">
        <v>454</v>
      </c>
      <c r="B123" s="154" t="s">
        <v>463</v>
      </c>
      <c r="C123" s="155">
        <f>0+C$124</f>
        <v>4928391.68</v>
      </c>
      <c r="D123" s="155">
        <f>0+D$124</f>
        <v>10869000</v>
      </c>
      <c r="E123" s="155">
        <f>0+E$124</f>
        <v>10869000</v>
      </c>
      <c r="F123" s="155">
        <f>0+F$124</f>
        <v>5614012.89</v>
      </c>
      <c r="G123" s="156">
        <f t="shared" si="4"/>
        <v>113.91166235391421</v>
      </c>
      <c r="H123" s="156">
        <f t="shared" si="5"/>
        <v>51.65160447143251</v>
      </c>
    </row>
    <row r="124" spans="1:8" s="121" customFormat="1" ht="25.5">
      <c r="A124" s="119">
        <v>4541</v>
      </c>
      <c r="B124" s="122" t="s">
        <v>463</v>
      </c>
      <c r="C124" s="120">
        <v>4928391.68</v>
      </c>
      <c r="D124" s="157">
        <v>10869000</v>
      </c>
      <c r="E124" s="157">
        <v>10869000</v>
      </c>
      <c r="F124" s="120">
        <v>5614012.89</v>
      </c>
      <c r="G124" s="158">
        <f t="shared" si="4"/>
        <v>113.91166235391421</v>
      </c>
      <c r="H124" s="158">
        <f t="shared" si="5"/>
        <v>51.65160447143251</v>
      </c>
    </row>
    <row r="126" spans="1:2" ht="12.75">
      <c r="A126" s="74"/>
      <c r="B126" s="26"/>
    </row>
    <row r="127" spans="1:2" ht="12.75">
      <c r="A127" s="74"/>
      <c r="B127" s="26"/>
    </row>
    <row r="128" spans="1:2" ht="12.75">
      <c r="A128" s="74"/>
      <c r="B128" s="26"/>
    </row>
    <row r="129" spans="1:2" ht="12.75">
      <c r="A129" s="74"/>
      <c r="B129" s="26"/>
    </row>
    <row r="130" spans="4:5" s="75" customFormat="1" ht="12.75">
      <c r="D130" s="80"/>
      <c r="E130" s="80"/>
    </row>
    <row r="131" spans="4:5" s="75" customFormat="1" ht="12.75">
      <c r="D131" s="80"/>
      <c r="E131" s="80"/>
    </row>
    <row r="132" spans="4:5" s="75" customFormat="1" ht="12.75">
      <c r="D132" s="80"/>
      <c r="E132" s="80"/>
    </row>
    <row r="133" spans="4:5" s="75" customFormat="1" ht="12.75">
      <c r="D133" s="80"/>
      <c r="E133" s="80"/>
    </row>
    <row r="134" spans="4:5" s="75" customFormat="1" ht="12.75">
      <c r="D134" s="80"/>
      <c r="E134" s="80"/>
    </row>
    <row r="135" spans="4:5" s="75" customFormat="1" ht="12.75">
      <c r="D135" s="80"/>
      <c r="E135" s="80"/>
    </row>
    <row r="136" spans="4:5" s="75" customFormat="1" ht="12.75">
      <c r="D136" s="80"/>
      <c r="E136" s="80"/>
    </row>
    <row r="137" spans="4:5" s="75" customFormat="1" ht="12.75">
      <c r="D137" s="80"/>
      <c r="E137" s="80"/>
    </row>
    <row r="138" spans="4:5" s="75" customFormat="1" ht="12.75">
      <c r="D138" s="80"/>
      <c r="E138" s="80"/>
    </row>
    <row r="139" spans="4:5" s="75" customFormat="1" ht="12.75">
      <c r="D139" s="80"/>
      <c r="E139" s="80"/>
    </row>
  </sheetData>
  <sheetProtection/>
  <printOptions horizontalCentered="1"/>
  <pageMargins left="0.5118110236220472" right="0" top="0.5905511811023623" bottom="0.5905511811023623" header="0.3937007874015748" footer="0.3937007874015748"/>
  <pageSetup firstPageNumber="4" useFirstPageNumber="1" horizontalDpi="600" verticalDpi="600" orientation="portrait" paperSize="9" scale="80" r:id="rId1"/>
  <headerFooter alignWithMargins="0">
    <oddHeader>&amp;R
</oddHeader>
    <oddFooter>&amp;C&amp;P</oddFooter>
  </headerFooter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74"/>
  <sheetViews>
    <sheetView zoomScalePageLayoutView="0" workbookViewId="0" topLeftCell="A2">
      <selection activeCell="C2" sqref="C2"/>
    </sheetView>
  </sheetViews>
  <sheetFormatPr defaultColWidth="9.140625" defaultRowHeight="12.75"/>
  <cols>
    <col min="1" max="1" width="9.140625" style="4" customWidth="1"/>
    <col min="2" max="2" width="44.140625" style="3" customWidth="1"/>
    <col min="3" max="6" width="13.00390625" style="39" customWidth="1"/>
    <col min="7" max="8" width="8.28125" style="31" customWidth="1"/>
    <col min="9" max="16384" width="9.140625" style="5" customWidth="1"/>
  </cols>
  <sheetData>
    <row r="1" spans="1:8" s="138" customFormat="1" ht="12.75" hidden="1">
      <c r="A1" s="141" t="s">
        <v>352</v>
      </c>
      <c r="B1" s="142" t="s">
        <v>353</v>
      </c>
      <c r="C1" s="139"/>
      <c r="D1" s="139" t="s">
        <v>353</v>
      </c>
      <c r="E1" s="139"/>
      <c r="F1" s="139"/>
      <c r="G1" s="140"/>
      <c r="H1" s="140"/>
    </row>
    <row r="2" spans="1:2" ht="15">
      <c r="A2" s="10" t="s">
        <v>2546</v>
      </c>
      <c r="B2" s="2"/>
    </row>
    <row r="3" spans="3:8" ht="12.75">
      <c r="C3" s="40"/>
      <c r="D3" s="40"/>
      <c r="E3" s="40"/>
      <c r="F3" s="40"/>
      <c r="G3" s="29"/>
      <c r="H3" s="29" t="s">
        <v>8</v>
      </c>
    </row>
    <row r="4" spans="1:8" ht="38.25" customHeight="1">
      <c r="A4" s="12" t="s">
        <v>2540</v>
      </c>
      <c r="B4" s="12" t="s">
        <v>2541</v>
      </c>
      <c r="C4" s="46" t="s">
        <v>2518</v>
      </c>
      <c r="D4" s="167" t="s">
        <v>2515</v>
      </c>
      <c r="E4" s="41" t="s">
        <v>2513</v>
      </c>
      <c r="F4" s="46" t="s">
        <v>2514</v>
      </c>
      <c r="G4" s="30" t="s">
        <v>2552</v>
      </c>
      <c r="H4" s="30" t="s">
        <v>2551</v>
      </c>
    </row>
    <row r="5" spans="1:8" ht="12.75">
      <c r="A5" s="21" t="s">
        <v>2</v>
      </c>
      <c r="B5" s="21" t="s">
        <v>3</v>
      </c>
      <c r="C5" s="178">
        <v>3</v>
      </c>
      <c r="D5" s="179">
        <v>4</v>
      </c>
      <c r="E5" s="180">
        <v>5</v>
      </c>
      <c r="F5" s="178">
        <v>6</v>
      </c>
      <c r="G5" s="21" t="s">
        <v>6</v>
      </c>
      <c r="H5" s="21" t="s">
        <v>1</v>
      </c>
    </row>
    <row r="6" spans="1:8" s="6" customFormat="1" ht="7.5" customHeight="1">
      <c r="A6" s="8"/>
      <c r="B6" s="7"/>
      <c r="C6" s="42"/>
      <c r="D6" s="42"/>
      <c r="E6" s="42"/>
      <c r="F6" s="42"/>
      <c r="G6" s="32"/>
      <c r="H6" s="32"/>
    </row>
    <row r="7" spans="1:8" s="6" customFormat="1" ht="16.5" customHeight="1">
      <c r="A7" s="281"/>
      <c r="B7" s="282" t="s">
        <v>537</v>
      </c>
      <c r="C7" s="283">
        <f>C$8-C$30</f>
        <v>-26797967.929999992</v>
      </c>
      <c r="D7" s="284">
        <f>D$8-D$30</f>
        <v>-46618090</v>
      </c>
      <c r="E7" s="283">
        <f>E$8-E$30</f>
        <v>-44974390</v>
      </c>
      <c r="F7" s="283">
        <f>F$8-F$30</f>
        <v>-41416046.720000006</v>
      </c>
      <c r="G7" s="285">
        <f>F7/C7*100</f>
        <v>154.5492062240856</v>
      </c>
      <c r="H7" s="285">
        <f>IF(OR($E7=0,$F7=0),"-",$F7/$E7*100)</f>
        <v>92.08806772031818</v>
      </c>
    </row>
    <row r="8" spans="1:8" s="129" customFormat="1" ht="26.25" customHeight="1">
      <c r="A8" s="147" t="s">
        <v>1</v>
      </c>
      <c r="B8" s="148" t="s">
        <v>12</v>
      </c>
      <c r="C8" s="149">
        <f>0+C$9+C$23</f>
        <v>34720518.95</v>
      </c>
      <c r="D8" s="155">
        <f>0+D$9+D$23</f>
        <v>29145010</v>
      </c>
      <c r="E8" s="149">
        <f>0+E$9+E$23</f>
        <v>29145010</v>
      </c>
      <c r="F8" s="149">
        <f>0+F$9+F$23</f>
        <v>26320673.68</v>
      </c>
      <c r="G8" s="150">
        <f>F8/C8*100</f>
        <v>75.80725886587014</v>
      </c>
      <c r="H8" s="150">
        <f>IF(OR($E8=0,$F8=0),"-",$F8/$E8*100)</f>
        <v>90.3093657542063</v>
      </c>
    </row>
    <row r="9" spans="1:8" s="129" customFormat="1" ht="26.25" customHeight="1">
      <c r="A9" s="147" t="s">
        <v>464</v>
      </c>
      <c r="B9" s="148" t="s">
        <v>465</v>
      </c>
      <c r="C9" s="149">
        <f>0+C$10+C$14+C$18</f>
        <v>7330794.04</v>
      </c>
      <c r="D9" s="155">
        <f>0+D$10+D$14+D$18</f>
        <v>14092610</v>
      </c>
      <c r="E9" s="149">
        <f>0+E$10+E$14+E$18</f>
        <v>14092610</v>
      </c>
      <c r="F9" s="149">
        <f>0+F$10+F$14+F$18</f>
        <v>13460162.51</v>
      </c>
      <c r="G9" s="150">
        <f aca="true" t="shared" si="0" ref="G9:G50">F9/C9*100</f>
        <v>183.61124915739686</v>
      </c>
      <c r="H9" s="150">
        <f>IF(OR($E9=0,$F9=0),"-",$F9/$E9*100)</f>
        <v>95.5122046945172</v>
      </c>
    </row>
    <row r="10" spans="1:8" s="129" customFormat="1" ht="27" customHeight="1">
      <c r="A10" s="147" t="s">
        <v>466</v>
      </c>
      <c r="B10" s="148" t="s">
        <v>467</v>
      </c>
      <c r="C10" s="149">
        <f>0+C$11</f>
        <v>5652536.18</v>
      </c>
      <c r="D10" s="155">
        <f>0+D$11</f>
        <v>10617700</v>
      </c>
      <c r="E10" s="149">
        <f>0+E$11</f>
        <v>10617700</v>
      </c>
      <c r="F10" s="149">
        <f>0+F$11</f>
        <v>12918373.54</v>
      </c>
      <c r="G10" s="150">
        <f t="shared" si="0"/>
        <v>228.54119157535405</v>
      </c>
      <c r="H10" s="150">
        <f aca="true" t="shared" si="1" ref="H10:H50">IF(OR($E10=0,$F10=0),"-",$F10/$E10*100)</f>
        <v>121.66828541021124</v>
      </c>
    </row>
    <row r="11" spans="1:8" s="129" customFormat="1" ht="25.5">
      <c r="A11" s="127" t="s">
        <v>468</v>
      </c>
      <c r="B11" s="123" t="s">
        <v>469</v>
      </c>
      <c r="C11" s="128">
        <f>0+C$12+C$13</f>
        <v>5652536.18</v>
      </c>
      <c r="D11" s="157">
        <f>0+D$12+D$13</f>
        <v>10617700</v>
      </c>
      <c r="E11" s="151">
        <f>0+E$12+E$13</f>
        <v>10617700</v>
      </c>
      <c r="F11" s="128">
        <f>0+F$12+F$13</f>
        <v>12918373.54</v>
      </c>
      <c r="G11" s="152">
        <f t="shared" si="0"/>
        <v>228.54119157535405</v>
      </c>
      <c r="H11" s="152">
        <f t="shared" si="1"/>
        <v>121.66828541021124</v>
      </c>
    </row>
    <row r="12" spans="1:8" s="129" customFormat="1" ht="12.75" hidden="1">
      <c r="A12" s="127" t="s">
        <v>470</v>
      </c>
      <c r="B12" s="123" t="s">
        <v>471</v>
      </c>
      <c r="C12" s="128">
        <v>0</v>
      </c>
      <c r="D12" s="157">
        <v>2000000</v>
      </c>
      <c r="E12" s="151">
        <v>2000000</v>
      </c>
      <c r="F12" s="128">
        <v>2000000</v>
      </c>
      <c r="G12" s="152" t="e">
        <f t="shared" si="0"/>
        <v>#DIV/0!</v>
      </c>
      <c r="H12" s="152">
        <f t="shared" si="1"/>
        <v>100</v>
      </c>
    </row>
    <row r="13" spans="1:8" s="129" customFormat="1" ht="25.5" hidden="1">
      <c r="A13" s="127" t="s">
        <v>470</v>
      </c>
      <c r="B13" s="123" t="s">
        <v>472</v>
      </c>
      <c r="C13" s="128">
        <v>5652536.18</v>
      </c>
      <c r="D13" s="157">
        <v>8617700</v>
      </c>
      <c r="E13" s="151">
        <v>8617700</v>
      </c>
      <c r="F13" s="128">
        <v>10918373.54</v>
      </c>
      <c r="G13" s="152">
        <f t="shared" si="0"/>
        <v>193.15884396515264</v>
      </c>
      <c r="H13" s="152">
        <f t="shared" si="1"/>
        <v>126.6970716084338</v>
      </c>
    </row>
    <row r="14" spans="1:8" s="129" customFormat="1" ht="39.75" customHeight="1">
      <c r="A14" s="147" t="s">
        <v>473</v>
      </c>
      <c r="B14" s="148" t="s">
        <v>474</v>
      </c>
      <c r="C14" s="149">
        <f>0+C$15</f>
        <v>1022348.5399999999</v>
      </c>
      <c r="D14" s="155">
        <f>0+D$15</f>
        <v>3104910</v>
      </c>
      <c r="E14" s="149">
        <f>0+E$15</f>
        <v>3104910</v>
      </c>
      <c r="F14" s="149">
        <f>0+F$15</f>
        <v>219099.34</v>
      </c>
      <c r="G14" s="150">
        <f t="shared" si="0"/>
        <v>21.430982823137793</v>
      </c>
      <c r="H14" s="150">
        <f t="shared" si="1"/>
        <v>7.056543990002931</v>
      </c>
    </row>
    <row r="15" spans="1:8" s="129" customFormat="1" ht="25.5">
      <c r="A15" s="127" t="s">
        <v>475</v>
      </c>
      <c r="B15" s="123" t="s">
        <v>476</v>
      </c>
      <c r="C15" s="128">
        <f>0+C$16+C$17</f>
        <v>1022348.5399999999</v>
      </c>
      <c r="D15" s="157">
        <f>0+D$16+D$17</f>
        <v>3104910</v>
      </c>
      <c r="E15" s="151">
        <f>0+E$16+E$17</f>
        <v>3104910</v>
      </c>
      <c r="F15" s="128">
        <f>0+F$16+F$17</f>
        <v>219099.34</v>
      </c>
      <c r="G15" s="152">
        <f t="shared" si="0"/>
        <v>21.430982823137793</v>
      </c>
      <c r="H15" s="152">
        <f t="shared" si="1"/>
        <v>7.056543990002931</v>
      </c>
    </row>
    <row r="16" spans="1:8" s="129" customFormat="1" ht="25.5" hidden="1">
      <c r="A16" s="127" t="s">
        <v>477</v>
      </c>
      <c r="B16" s="123" t="s">
        <v>478</v>
      </c>
      <c r="C16" s="128">
        <v>991854.46</v>
      </c>
      <c r="D16" s="157">
        <v>2394910</v>
      </c>
      <c r="E16" s="151">
        <v>2394910</v>
      </c>
      <c r="F16" s="128">
        <v>219099.34</v>
      </c>
      <c r="G16" s="152">
        <f t="shared" si="0"/>
        <v>22.089867902595305</v>
      </c>
      <c r="H16" s="152">
        <f t="shared" si="1"/>
        <v>9.148541698852984</v>
      </c>
    </row>
    <row r="17" spans="1:8" s="129" customFormat="1" ht="25.5" hidden="1">
      <c r="A17" s="127" t="s">
        <v>477</v>
      </c>
      <c r="B17" s="123" t="s">
        <v>479</v>
      </c>
      <c r="C17" s="128">
        <v>30494.08</v>
      </c>
      <c r="D17" s="157">
        <v>710000</v>
      </c>
      <c r="E17" s="151">
        <v>710000</v>
      </c>
      <c r="F17" s="128">
        <v>0</v>
      </c>
      <c r="G17" s="152">
        <f t="shared" si="0"/>
        <v>0</v>
      </c>
      <c r="H17" s="152" t="str">
        <f t="shared" si="1"/>
        <v>-</v>
      </c>
    </row>
    <row r="18" spans="1:8" s="129" customFormat="1" ht="38.25" customHeight="1">
      <c r="A18" s="147" t="s">
        <v>480</v>
      </c>
      <c r="B18" s="148" t="s">
        <v>481</v>
      </c>
      <c r="C18" s="149">
        <f>0+C$19+C$21</f>
        <v>655909.32</v>
      </c>
      <c r="D18" s="155">
        <f>0+D$19+D$21</f>
        <v>370000</v>
      </c>
      <c r="E18" s="149">
        <f>0+E$19+E$21</f>
        <v>370000</v>
      </c>
      <c r="F18" s="149">
        <f>0+F$19+F$21</f>
        <v>322689.63</v>
      </c>
      <c r="G18" s="150">
        <f>F18/C18*100</f>
        <v>49.19729300385608</v>
      </c>
      <c r="H18" s="150">
        <f t="shared" si="1"/>
        <v>87.21341351351352</v>
      </c>
    </row>
    <row r="19" spans="1:8" s="129" customFormat="1" ht="25.5">
      <c r="A19" s="127" t="s">
        <v>482</v>
      </c>
      <c r="B19" s="123" t="s">
        <v>483</v>
      </c>
      <c r="C19" s="128">
        <f>0+C$20</f>
        <v>655909.32</v>
      </c>
      <c r="D19" s="157">
        <f>0+D$20</f>
        <v>170000</v>
      </c>
      <c r="E19" s="151">
        <f>0+E$20</f>
        <v>170000</v>
      </c>
      <c r="F19" s="128">
        <f>0+F$20</f>
        <v>322689.63</v>
      </c>
      <c r="G19" s="152">
        <f t="shared" si="0"/>
        <v>49.19729300385608</v>
      </c>
      <c r="H19" s="152">
        <f t="shared" si="1"/>
        <v>189.81742941176472</v>
      </c>
    </row>
    <row r="20" spans="1:8" s="129" customFormat="1" ht="25.5" hidden="1">
      <c r="A20" s="127" t="s">
        <v>484</v>
      </c>
      <c r="B20" s="123" t="s">
        <v>485</v>
      </c>
      <c r="C20" s="128">
        <v>655909.32</v>
      </c>
      <c r="D20" s="157">
        <v>170000</v>
      </c>
      <c r="E20" s="151">
        <v>170000</v>
      </c>
      <c r="F20" s="128">
        <v>322689.63</v>
      </c>
      <c r="G20" s="152">
        <f t="shared" si="0"/>
        <v>49.19729300385608</v>
      </c>
      <c r="H20" s="152">
        <f t="shared" si="1"/>
        <v>189.81742941176472</v>
      </c>
    </row>
    <row r="21" spans="1:8" s="129" customFormat="1" ht="12.75">
      <c r="A21" s="277" t="s">
        <v>486</v>
      </c>
      <c r="B21" s="278" t="s">
        <v>487</v>
      </c>
      <c r="C21" s="120">
        <f>0+C$22</f>
        <v>0</v>
      </c>
      <c r="D21" s="157">
        <f>0+D$22</f>
        <v>200000</v>
      </c>
      <c r="E21" s="157">
        <f>0+E$22</f>
        <v>200000</v>
      </c>
      <c r="F21" s="120">
        <f>0+F$22</f>
        <v>0</v>
      </c>
      <c r="G21" s="279" t="e">
        <f t="shared" si="0"/>
        <v>#DIV/0!</v>
      </c>
      <c r="H21" s="279" t="str">
        <f t="shared" si="1"/>
        <v>-</v>
      </c>
    </row>
    <row r="22" spans="1:8" s="129" customFormat="1" ht="25.5" hidden="1">
      <c r="A22" s="127" t="s">
        <v>488</v>
      </c>
      <c r="B22" s="123" t="s">
        <v>489</v>
      </c>
      <c r="C22" s="128">
        <v>0</v>
      </c>
      <c r="D22" s="157">
        <v>200000</v>
      </c>
      <c r="E22" s="151">
        <v>200000</v>
      </c>
      <c r="F22" s="128">
        <v>0</v>
      </c>
      <c r="G22" s="152" t="e">
        <f t="shared" si="0"/>
        <v>#DIV/0!</v>
      </c>
      <c r="H22" s="152" t="str">
        <f t="shared" si="1"/>
        <v>-</v>
      </c>
    </row>
    <row r="23" spans="1:8" s="129" customFormat="1" ht="14.25" customHeight="1">
      <c r="A23" s="147" t="s">
        <v>490</v>
      </c>
      <c r="B23" s="148" t="s">
        <v>491</v>
      </c>
      <c r="C23" s="149">
        <f>0+C$24+C$27</f>
        <v>27389724.91</v>
      </c>
      <c r="D23" s="155">
        <f>0+D$24+D$27</f>
        <v>15052400</v>
      </c>
      <c r="E23" s="149">
        <f>0+E$24+E$27</f>
        <v>15052400</v>
      </c>
      <c r="F23" s="149">
        <f>0+F$24+F$27</f>
        <v>12860511.17</v>
      </c>
      <c r="G23" s="150">
        <f t="shared" si="0"/>
        <v>46.95377997500304</v>
      </c>
      <c r="H23" s="150">
        <f t="shared" si="1"/>
        <v>85.43827675320878</v>
      </c>
    </row>
    <row r="24" spans="1:8" s="129" customFormat="1" ht="26.25" customHeight="1">
      <c r="A24" s="147" t="s">
        <v>492</v>
      </c>
      <c r="B24" s="148" t="s">
        <v>493</v>
      </c>
      <c r="C24" s="149">
        <f>0+C$25</f>
        <v>23833557.2</v>
      </c>
      <c r="D24" s="155">
        <f>0+D$25</f>
        <v>11052400</v>
      </c>
      <c r="E24" s="149">
        <f>0+E$25</f>
        <v>11052400</v>
      </c>
      <c r="F24" s="149">
        <f>0+F$25</f>
        <v>11052347.99</v>
      </c>
      <c r="G24" s="150">
        <f t="shared" si="0"/>
        <v>46.37305248752377</v>
      </c>
      <c r="H24" s="150">
        <f t="shared" si="1"/>
        <v>99.99952942347363</v>
      </c>
    </row>
    <row r="25" spans="1:8" s="129" customFormat="1" ht="25.5">
      <c r="A25" s="127" t="s">
        <v>494</v>
      </c>
      <c r="B25" s="123" t="s">
        <v>493</v>
      </c>
      <c r="C25" s="128">
        <f>0+C$26</f>
        <v>23833557.2</v>
      </c>
      <c r="D25" s="157">
        <f>0+D$26</f>
        <v>11052400</v>
      </c>
      <c r="E25" s="151">
        <f>0+E$26</f>
        <v>11052400</v>
      </c>
      <c r="F25" s="128">
        <f>0+F$26</f>
        <v>11052347.99</v>
      </c>
      <c r="G25" s="152">
        <f t="shared" si="0"/>
        <v>46.37305248752377</v>
      </c>
      <c r="H25" s="152">
        <f t="shared" si="1"/>
        <v>99.99952942347363</v>
      </c>
    </row>
    <row r="26" spans="1:8" s="129" customFormat="1" ht="25.5" hidden="1">
      <c r="A26" s="127" t="s">
        <v>495</v>
      </c>
      <c r="B26" s="123" t="s">
        <v>496</v>
      </c>
      <c r="C26" s="128">
        <v>23833557.2</v>
      </c>
      <c r="D26" s="157">
        <v>11052400</v>
      </c>
      <c r="E26" s="151">
        <v>11052400</v>
      </c>
      <c r="F26" s="128">
        <v>11052347.99</v>
      </c>
      <c r="G26" s="152">
        <f t="shared" si="0"/>
        <v>46.37305248752377</v>
      </c>
      <c r="H26" s="152">
        <f t="shared" si="1"/>
        <v>99.99952942347363</v>
      </c>
    </row>
    <row r="27" spans="1:8" s="129" customFormat="1" ht="14.25" customHeight="1">
      <c r="A27" s="147" t="s">
        <v>497</v>
      </c>
      <c r="B27" s="148" t="s">
        <v>498</v>
      </c>
      <c r="C27" s="149">
        <f>0+C$28</f>
        <v>3556167.71</v>
      </c>
      <c r="D27" s="155">
        <f>0+D$28</f>
        <v>4000000</v>
      </c>
      <c r="E27" s="149">
        <f>0+E$28</f>
        <v>4000000</v>
      </c>
      <c r="F27" s="149">
        <f>0+F$28</f>
        <v>1808163.18</v>
      </c>
      <c r="G27" s="150">
        <f t="shared" si="0"/>
        <v>50.84583538946761</v>
      </c>
      <c r="H27" s="150">
        <f t="shared" si="1"/>
        <v>45.2040795</v>
      </c>
    </row>
    <row r="28" spans="1:8" s="129" customFormat="1" ht="12.75">
      <c r="A28" s="127" t="s">
        <v>499</v>
      </c>
      <c r="B28" s="123" t="s">
        <v>500</v>
      </c>
      <c r="C28" s="128">
        <f>0+C$29</f>
        <v>3556167.71</v>
      </c>
      <c r="D28" s="157">
        <f>0+D$29</f>
        <v>4000000</v>
      </c>
      <c r="E28" s="151">
        <f>0+E$29</f>
        <v>4000000</v>
      </c>
      <c r="F28" s="128">
        <f>0+F$29</f>
        <v>1808163.18</v>
      </c>
      <c r="G28" s="152">
        <f t="shared" si="0"/>
        <v>50.84583538946761</v>
      </c>
      <c r="H28" s="152">
        <f t="shared" si="1"/>
        <v>45.2040795</v>
      </c>
    </row>
    <row r="29" spans="1:8" s="129" customFormat="1" ht="25.5" hidden="1">
      <c r="A29" s="127" t="s">
        <v>501</v>
      </c>
      <c r="B29" s="123" t="s">
        <v>502</v>
      </c>
      <c r="C29" s="128">
        <v>3556167.71</v>
      </c>
      <c r="D29" s="157">
        <v>4000000</v>
      </c>
      <c r="E29" s="151">
        <v>4000000</v>
      </c>
      <c r="F29" s="128">
        <v>1808163.18</v>
      </c>
      <c r="G29" s="152">
        <f t="shared" si="0"/>
        <v>50.84583538946761</v>
      </c>
      <c r="H29" s="152">
        <f t="shared" si="1"/>
        <v>45.2040795</v>
      </c>
    </row>
    <row r="30" spans="1:8" s="129" customFormat="1" ht="25.5">
      <c r="A30" s="147" t="s">
        <v>17</v>
      </c>
      <c r="B30" s="148" t="s">
        <v>13</v>
      </c>
      <c r="C30" s="149">
        <f>0+C$31+C$36+C$41+C$48</f>
        <v>61518486.879999995</v>
      </c>
      <c r="D30" s="155">
        <f>0+D$31+D$36+D$41+D$48</f>
        <v>75763100</v>
      </c>
      <c r="E30" s="149">
        <f>0+E$31+E$36+E$41+E$48</f>
        <v>74119400</v>
      </c>
      <c r="F30" s="149">
        <f>0+F$31+F$36+F$41+F$48</f>
        <v>67736720.4</v>
      </c>
      <c r="G30" s="150">
        <f t="shared" si="0"/>
        <v>110.10791037843552</v>
      </c>
      <c r="H30" s="150">
        <f t="shared" si="1"/>
        <v>91.38865182394893</v>
      </c>
    </row>
    <row r="31" spans="1:8" s="129" customFormat="1" ht="12.75">
      <c r="A31" s="147" t="s">
        <v>503</v>
      </c>
      <c r="B31" s="148" t="s">
        <v>504</v>
      </c>
      <c r="C31" s="149">
        <f>0+C$32+C$34</f>
        <v>433735.68999999994</v>
      </c>
      <c r="D31" s="155">
        <f>0+D$32+D$34</f>
        <v>1707000</v>
      </c>
      <c r="E31" s="149">
        <f>0+E$32+E$34</f>
        <v>1636300</v>
      </c>
      <c r="F31" s="149">
        <f>0+F$32+F$34</f>
        <v>1158036.69</v>
      </c>
      <c r="G31" s="150">
        <f t="shared" si="0"/>
        <v>266.991330595829</v>
      </c>
      <c r="H31" s="150">
        <f t="shared" si="1"/>
        <v>70.77166106459696</v>
      </c>
    </row>
    <row r="32" spans="1:8" s="129" customFormat="1" ht="26.25" customHeight="1">
      <c r="A32" s="147" t="s">
        <v>505</v>
      </c>
      <c r="B32" s="148" t="s">
        <v>506</v>
      </c>
      <c r="C32" s="149">
        <f>0+C$33</f>
        <v>163198.59</v>
      </c>
      <c r="D32" s="155">
        <f>0+D$33</f>
        <v>293000</v>
      </c>
      <c r="E32" s="149">
        <f>0+E$33</f>
        <v>293000</v>
      </c>
      <c r="F32" s="149">
        <f>0+F$33</f>
        <v>0</v>
      </c>
      <c r="G32" s="150">
        <f t="shared" si="0"/>
        <v>0</v>
      </c>
      <c r="H32" s="150" t="str">
        <f t="shared" si="1"/>
        <v>-</v>
      </c>
    </row>
    <row r="33" spans="1:8" s="129" customFormat="1" ht="13.5" customHeight="1">
      <c r="A33" s="127" t="s">
        <v>507</v>
      </c>
      <c r="B33" s="127" t="s">
        <v>508</v>
      </c>
      <c r="C33" s="128">
        <v>163198.59</v>
      </c>
      <c r="D33" s="157">
        <v>293000</v>
      </c>
      <c r="E33" s="151">
        <v>293000</v>
      </c>
      <c r="F33" s="128">
        <v>0</v>
      </c>
      <c r="G33" s="152">
        <f t="shared" si="0"/>
        <v>0</v>
      </c>
      <c r="H33" s="152" t="str">
        <f t="shared" si="1"/>
        <v>-</v>
      </c>
    </row>
    <row r="34" spans="1:8" s="129" customFormat="1" ht="27" customHeight="1">
      <c r="A34" s="147" t="s">
        <v>509</v>
      </c>
      <c r="B34" s="148" t="s">
        <v>510</v>
      </c>
      <c r="C34" s="149">
        <f>0+C$35</f>
        <v>270537.1</v>
      </c>
      <c r="D34" s="155">
        <f>0+D$35</f>
        <v>1414000</v>
      </c>
      <c r="E34" s="149">
        <f>0+E$35</f>
        <v>1343300</v>
      </c>
      <c r="F34" s="149">
        <f>0+F$35</f>
        <v>1158036.69</v>
      </c>
      <c r="G34" s="150">
        <f t="shared" si="0"/>
        <v>428.0509734154761</v>
      </c>
      <c r="H34" s="150">
        <f t="shared" si="1"/>
        <v>86.20834437579096</v>
      </c>
    </row>
    <row r="35" spans="1:8" s="129" customFormat="1" ht="25.5">
      <c r="A35" s="127" t="s">
        <v>511</v>
      </c>
      <c r="B35" s="123" t="s">
        <v>512</v>
      </c>
      <c r="C35" s="128">
        <v>270537.1</v>
      </c>
      <c r="D35" s="157">
        <v>1414000</v>
      </c>
      <c r="E35" s="151">
        <v>1343300</v>
      </c>
      <c r="F35" s="128">
        <v>1158036.69</v>
      </c>
      <c r="G35" s="152">
        <f t="shared" si="0"/>
        <v>428.0509734154761</v>
      </c>
      <c r="H35" s="152">
        <f t="shared" si="1"/>
        <v>86.20834437579096</v>
      </c>
    </row>
    <row r="36" spans="1:8" s="129" customFormat="1" ht="12.75">
      <c r="A36" s="147" t="s">
        <v>513</v>
      </c>
      <c r="B36" s="148" t="s">
        <v>514</v>
      </c>
      <c r="C36" s="149">
        <f>0+C$37+C39</f>
        <v>12460775.43</v>
      </c>
      <c r="D36" s="149">
        <f>0+D$37+D39</f>
        <v>7726000</v>
      </c>
      <c r="E36" s="149">
        <f>0+E$37+E39</f>
        <v>7726000</v>
      </c>
      <c r="F36" s="149">
        <f>0+F$37+F39</f>
        <v>4868870.82</v>
      </c>
      <c r="G36" s="150">
        <f t="shared" si="0"/>
        <v>39.073578103959136</v>
      </c>
      <c r="H36" s="150">
        <f t="shared" si="1"/>
        <v>63.019296142894135</v>
      </c>
    </row>
    <row r="37" spans="1:8" s="129" customFormat="1" ht="27.75" customHeight="1">
      <c r="A37" s="147" t="s">
        <v>515</v>
      </c>
      <c r="B37" s="148" t="s">
        <v>516</v>
      </c>
      <c r="C37" s="149">
        <f>0+C$38</f>
        <v>4460775.43</v>
      </c>
      <c r="D37" s="155">
        <f>0+D$38</f>
        <v>7726000</v>
      </c>
      <c r="E37" s="149">
        <f>0+E$38</f>
        <v>7726000</v>
      </c>
      <c r="F37" s="149">
        <f>0+F$38</f>
        <v>4868870.82</v>
      </c>
      <c r="G37" s="150">
        <f t="shared" si="0"/>
        <v>109.14853025900926</v>
      </c>
      <c r="H37" s="150">
        <f t="shared" si="1"/>
        <v>63.019296142894135</v>
      </c>
    </row>
    <row r="38" spans="1:8" s="129" customFormat="1" ht="25.5">
      <c r="A38" s="127" t="s">
        <v>517</v>
      </c>
      <c r="B38" s="123" t="s">
        <v>516</v>
      </c>
      <c r="C38" s="128">
        <v>4460775.43</v>
      </c>
      <c r="D38" s="157">
        <v>7726000</v>
      </c>
      <c r="E38" s="151">
        <v>7726000</v>
      </c>
      <c r="F38" s="128">
        <v>4868870.82</v>
      </c>
      <c r="G38" s="152">
        <f t="shared" si="0"/>
        <v>109.14853025900926</v>
      </c>
      <c r="H38" s="152">
        <f t="shared" si="1"/>
        <v>63.019296142894135</v>
      </c>
    </row>
    <row r="39" spans="1:8" s="129" customFormat="1" ht="27" customHeight="1">
      <c r="A39" s="147" t="s">
        <v>2547</v>
      </c>
      <c r="B39" s="148" t="s">
        <v>2548</v>
      </c>
      <c r="C39" s="149">
        <f>C40</f>
        <v>8000000</v>
      </c>
      <c r="D39" s="149">
        <f>D40</f>
        <v>0</v>
      </c>
      <c r="E39" s="149">
        <f>E40</f>
        <v>0</v>
      </c>
      <c r="F39" s="149">
        <f>F40</f>
        <v>0</v>
      </c>
      <c r="G39" s="152">
        <f t="shared" si="0"/>
        <v>0</v>
      </c>
      <c r="H39" s="152"/>
    </row>
    <row r="40" spans="1:8" s="129" customFormat="1" ht="25.5">
      <c r="A40" s="127" t="s">
        <v>2549</v>
      </c>
      <c r="B40" s="123" t="s">
        <v>2550</v>
      </c>
      <c r="C40" s="128">
        <v>8000000</v>
      </c>
      <c r="D40" s="157"/>
      <c r="E40" s="151"/>
      <c r="F40" s="128">
        <v>0</v>
      </c>
      <c r="G40" s="152">
        <f t="shared" si="0"/>
        <v>0</v>
      </c>
      <c r="H40" s="152"/>
    </row>
    <row r="41" spans="1:8" s="129" customFormat="1" ht="25.5">
      <c r="A41" s="147" t="s">
        <v>518</v>
      </c>
      <c r="B41" s="148" t="s">
        <v>519</v>
      </c>
      <c r="C41" s="149">
        <f>0+C$42+C$44+C$46</f>
        <v>30166004.509999998</v>
      </c>
      <c r="D41" s="155">
        <f>0+D$42+D$44+D$46</f>
        <v>47801100</v>
      </c>
      <c r="E41" s="149">
        <f>0+E$42+E$44+E$46</f>
        <v>46228100</v>
      </c>
      <c r="F41" s="149">
        <f>0+F$42+F$44+F$46</f>
        <v>43181050.78</v>
      </c>
      <c r="G41" s="150">
        <f t="shared" si="0"/>
        <v>143.14474681486416</v>
      </c>
      <c r="H41" s="150">
        <f t="shared" si="1"/>
        <v>93.40866438378389</v>
      </c>
    </row>
    <row r="42" spans="1:8" s="129" customFormat="1" ht="26.25" customHeight="1">
      <c r="A42" s="147" t="s">
        <v>520</v>
      </c>
      <c r="B42" s="148" t="s">
        <v>521</v>
      </c>
      <c r="C42" s="149">
        <f>0+C$43</f>
        <v>9225284.46</v>
      </c>
      <c r="D42" s="155">
        <f>0+D$43</f>
        <v>23082800</v>
      </c>
      <c r="E42" s="149">
        <f>0+E$43</f>
        <v>21928800</v>
      </c>
      <c r="F42" s="149">
        <f>0+F$43</f>
        <v>20615276.01</v>
      </c>
      <c r="G42" s="150">
        <f t="shared" si="0"/>
        <v>223.4649359527717</v>
      </c>
      <c r="H42" s="150">
        <f t="shared" si="1"/>
        <v>94.01005075517129</v>
      </c>
    </row>
    <row r="43" spans="1:8" s="129" customFormat="1" ht="25.5">
      <c r="A43" s="127" t="s">
        <v>522</v>
      </c>
      <c r="B43" s="123" t="s">
        <v>521</v>
      </c>
      <c r="C43" s="128">
        <v>9225284.46</v>
      </c>
      <c r="D43" s="157">
        <v>23082800</v>
      </c>
      <c r="E43" s="151">
        <v>21928800</v>
      </c>
      <c r="F43" s="128">
        <v>20615276.01</v>
      </c>
      <c r="G43" s="152">
        <f t="shared" si="0"/>
        <v>223.4649359527717</v>
      </c>
      <c r="H43" s="152">
        <f t="shared" si="1"/>
        <v>94.01005075517129</v>
      </c>
    </row>
    <row r="44" spans="1:8" s="129" customFormat="1" ht="39.75" customHeight="1">
      <c r="A44" s="147" t="s">
        <v>523</v>
      </c>
      <c r="B44" s="148" t="s">
        <v>524</v>
      </c>
      <c r="C44" s="149">
        <f>0+C$45</f>
        <v>12078944.93</v>
      </c>
      <c r="D44" s="155">
        <f>0+D$45</f>
        <v>16108300</v>
      </c>
      <c r="E44" s="149">
        <f>0+E$45</f>
        <v>16119300</v>
      </c>
      <c r="F44" s="149">
        <f>0+F$45</f>
        <v>16118675.57</v>
      </c>
      <c r="G44" s="150">
        <f t="shared" si="0"/>
        <v>133.44439984958188</v>
      </c>
      <c r="H44" s="150">
        <f t="shared" si="1"/>
        <v>99.996126196547</v>
      </c>
    </row>
    <row r="45" spans="1:8" s="129" customFormat="1" ht="25.5">
      <c r="A45" s="127" t="s">
        <v>525</v>
      </c>
      <c r="B45" s="123" t="s">
        <v>526</v>
      </c>
      <c r="C45" s="128">
        <v>12078944.93</v>
      </c>
      <c r="D45" s="157">
        <v>16108300</v>
      </c>
      <c r="E45" s="151">
        <v>16119300</v>
      </c>
      <c r="F45" s="128">
        <v>16118675.57</v>
      </c>
      <c r="G45" s="152">
        <f t="shared" si="0"/>
        <v>133.44439984958188</v>
      </c>
      <c r="H45" s="152">
        <f t="shared" si="1"/>
        <v>99.996126196547</v>
      </c>
    </row>
    <row r="46" spans="1:8" s="129" customFormat="1" ht="26.25" customHeight="1">
      <c r="A46" s="147" t="s">
        <v>527</v>
      </c>
      <c r="B46" s="148" t="s">
        <v>528</v>
      </c>
      <c r="C46" s="149">
        <f>0+C$47</f>
        <v>8861775.12</v>
      </c>
      <c r="D46" s="155">
        <f>0+D$47</f>
        <v>8610000</v>
      </c>
      <c r="E46" s="149">
        <f>0+E$47</f>
        <v>8180000</v>
      </c>
      <c r="F46" s="149">
        <f>0+F$47</f>
        <v>6447099.2</v>
      </c>
      <c r="G46" s="150">
        <f t="shared" si="0"/>
        <v>72.75178068386823</v>
      </c>
      <c r="H46" s="150">
        <f t="shared" si="1"/>
        <v>78.81539364303178</v>
      </c>
    </row>
    <row r="47" spans="1:8" s="129" customFormat="1" ht="38.25">
      <c r="A47" s="127" t="s">
        <v>529</v>
      </c>
      <c r="B47" s="123" t="s">
        <v>530</v>
      </c>
      <c r="C47" s="128">
        <v>8861775.12</v>
      </c>
      <c r="D47" s="157">
        <v>8610000</v>
      </c>
      <c r="E47" s="151">
        <v>8180000</v>
      </c>
      <c r="F47" s="128">
        <v>6447099.2</v>
      </c>
      <c r="G47" s="152">
        <f t="shared" si="0"/>
        <v>72.75178068386823</v>
      </c>
      <c r="H47" s="152">
        <f t="shared" si="1"/>
        <v>78.81539364303178</v>
      </c>
    </row>
    <row r="48" spans="1:8" s="129" customFormat="1" ht="27.75" customHeight="1">
      <c r="A48" s="147" t="s">
        <v>531</v>
      </c>
      <c r="B48" s="148" t="s">
        <v>532</v>
      </c>
      <c r="C48" s="149">
        <f>0+C$49</f>
        <v>18457971.25</v>
      </c>
      <c r="D48" s="155">
        <f>0+D$49</f>
        <v>18529000</v>
      </c>
      <c r="E48" s="149">
        <f>0+E$49</f>
        <v>18529000</v>
      </c>
      <c r="F48" s="149">
        <f>0+F$49</f>
        <v>18528762.11</v>
      </c>
      <c r="G48" s="150">
        <f t="shared" si="0"/>
        <v>100.38352459780756</v>
      </c>
      <c r="H48" s="150">
        <f t="shared" si="1"/>
        <v>99.9987161206757</v>
      </c>
    </row>
    <row r="49" spans="1:8" s="129" customFormat="1" ht="13.5" customHeight="1">
      <c r="A49" s="147" t="s">
        <v>533</v>
      </c>
      <c r="B49" s="147" t="s">
        <v>534</v>
      </c>
      <c r="C49" s="149">
        <f>0+C$50</f>
        <v>18457971.25</v>
      </c>
      <c r="D49" s="155">
        <f>0+D$50</f>
        <v>18529000</v>
      </c>
      <c r="E49" s="149">
        <f>0+E$50</f>
        <v>18529000</v>
      </c>
      <c r="F49" s="149">
        <f>0+F$50</f>
        <v>18528762.11</v>
      </c>
      <c r="G49" s="150">
        <f t="shared" si="0"/>
        <v>100.38352459780756</v>
      </c>
      <c r="H49" s="150">
        <f t="shared" si="1"/>
        <v>99.9987161206757</v>
      </c>
    </row>
    <row r="50" spans="1:8" s="129" customFormat="1" ht="25.5">
      <c r="A50" s="127" t="s">
        <v>535</v>
      </c>
      <c r="B50" s="123" t="s">
        <v>536</v>
      </c>
      <c r="C50" s="128">
        <v>18457971.25</v>
      </c>
      <c r="D50" s="157">
        <v>18529000</v>
      </c>
      <c r="E50" s="151">
        <v>18529000</v>
      </c>
      <c r="F50" s="128">
        <v>18528762.11</v>
      </c>
      <c r="G50" s="152">
        <f t="shared" si="0"/>
        <v>100.38352459780756</v>
      </c>
      <c r="H50" s="152">
        <f t="shared" si="1"/>
        <v>99.9987161206757</v>
      </c>
    </row>
    <row r="51" spans="3:8" ht="12.75">
      <c r="C51" s="116"/>
      <c r="D51" s="169"/>
      <c r="E51" s="116"/>
      <c r="F51" s="116"/>
      <c r="G51" s="117"/>
      <c r="H51" s="117"/>
    </row>
    <row r="52" ht="12.75">
      <c r="D52" s="168"/>
    </row>
    <row r="53" ht="12.75">
      <c r="D53" s="168"/>
    </row>
    <row r="54" ht="12.75">
      <c r="D54" s="168"/>
    </row>
    <row r="55" ht="12.75">
      <c r="D55" s="168"/>
    </row>
    <row r="56" ht="12.75">
      <c r="D56" s="168"/>
    </row>
    <row r="57" ht="12.75">
      <c r="D57" s="168"/>
    </row>
    <row r="58" ht="12.75">
      <c r="D58" s="168"/>
    </row>
    <row r="59" ht="12.75">
      <c r="D59" s="168"/>
    </row>
    <row r="60" ht="12.75">
      <c r="D60" s="168"/>
    </row>
    <row r="61" ht="12.75">
      <c r="D61" s="168"/>
    </row>
    <row r="62" ht="12.75">
      <c r="D62" s="168"/>
    </row>
    <row r="63" ht="12.75">
      <c r="D63" s="168"/>
    </row>
    <row r="64" ht="12.75">
      <c r="D64" s="168"/>
    </row>
    <row r="65" ht="12.75">
      <c r="D65" s="168"/>
    </row>
    <row r="66" ht="12.75">
      <c r="D66" s="168"/>
    </row>
    <row r="67" ht="12.75">
      <c r="D67" s="168"/>
    </row>
    <row r="68" ht="12.75">
      <c r="D68" s="168"/>
    </row>
    <row r="69" ht="12.75">
      <c r="D69" s="168"/>
    </row>
    <row r="70" ht="12.75">
      <c r="D70" s="168"/>
    </row>
    <row r="71" ht="12.75">
      <c r="D71" s="168"/>
    </row>
    <row r="72" ht="12.75">
      <c r="D72" s="168"/>
    </row>
    <row r="73" ht="12.75">
      <c r="D73" s="168"/>
    </row>
    <row r="74" ht="12.75">
      <c r="D74" s="168"/>
    </row>
    <row r="75" ht="12.75">
      <c r="D75" s="168"/>
    </row>
    <row r="76" ht="12.75">
      <c r="D76" s="168"/>
    </row>
    <row r="77" ht="12.75">
      <c r="D77" s="168"/>
    </row>
    <row r="78" ht="12.75">
      <c r="D78" s="168"/>
    </row>
    <row r="79" ht="12.75">
      <c r="D79" s="168"/>
    </row>
    <row r="80" ht="12.75">
      <c r="D80" s="168"/>
    </row>
    <row r="81" ht="12.75">
      <c r="D81" s="168"/>
    </row>
    <row r="82" ht="12.75">
      <c r="D82" s="168"/>
    </row>
    <row r="83" ht="12.75">
      <c r="D83" s="168"/>
    </row>
    <row r="84" ht="12.75">
      <c r="D84" s="168"/>
    </row>
    <row r="85" ht="12.75">
      <c r="D85" s="168"/>
    </row>
    <row r="86" ht="12.75">
      <c r="D86" s="168"/>
    </row>
    <row r="87" ht="12.75">
      <c r="D87" s="168"/>
    </row>
    <row r="88" ht="12.75">
      <c r="D88" s="168"/>
    </row>
    <row r="89" ht="12.75">
      <c r="D89" s="168"/>
    </row>
    <row r="90" ht="12.75">
      <c r="D90" s="168"/>
    </row>
    <row r="91" ht="12.75">
      <c r="D91" s="168"/>
    </row>
    <row r="92" ht="12.75">
      <c r="D92" s="168"/>
    </row>
    <row r="93" ht="12.75">
      <c r="D93" s="168"/>
    </row>
    <row r="94" ht="12.75">
      <c r="D94" s="168"/>
    </row>
    <row r="95" ht="12.75">
      <c r="D95" s="168"/>
    </row>
    <row r="96" ht="12.75">
      <c r="D96" s="168"/>
    </row>
    <row r="97" ht="12.75">
      <c r="D97" s="168"/>
    </row>
    <row r="98" ht="12.75">
      <c r="D98" s="168"/>
    </row>
    <row r="99" ht="12.75">
      <c r="D99" s="168"/>
    </row>
    <row r="100" ht="12.75">
      <c r="D100" s="168"/>
    </row>
    <row r="101" ht="12.75">
      <c r="D101" s="168"/>
    </row>
    <row r="102" ht="12.75">
      <c r="D102" s="168"/>
    </row>
    <row r="103" ht="12.75">
      <c r="D103" s="168"/>
    </row>
    <row r="104" ht="12.75">
      <c r="D104" s="168"/>
    </row>
    <row r="105" ht="12.75">
      <c r="D105" s="168"/>
    </row>
    <row r="106" ht="12.75">
      <c r="D106" s="168"/>
    </row>
    <row r="107" ht="12.75">
      <c r="D107" s="168"/>
    </row>
    <row r="108" ht="12.75">
      <c r="D108" s="168"/>
    </row>
    <row r="109" ht="12.75">
      <c r="D109" s="168"/>
    </row>
    <row r="110" ht="12.75">
      <c r="D110" s="168"/>
    </row>
    <row r="111" ht="12.75">
      <c r="D111" s="168"/>
    </row>
    <row r="112" ht="12.75">
      <c r="D112" s="168"/>
    </row>
    <row r="113" ht="12.75">
      <c r="D113" s="168"/>
    </row>
    <row r="114" ht="12.75">
      <c r="D114" s="168"/>
    </row>
    <row r="115" ht="12.75">
      <c r="D115" s="168"/>
    </row>
    <row r="116" ht="12.75">
      <c r="D116" s="168"/>
    </row>
    <row r="117" ht="12.75">
      <c r="D117" s="168"/>
    </row>
    <row r="118" ht="12.75">
      <c r="D118" s="168"/>
    </row>
    <row r="119" ht="12.75">
      <c r="D119" s="168"/>
    </row>
    <row r="120" ht="12.75">
      <c r="D120" s="168"/>
    </row>
    <row r="121" ht="12.75">
      <c r="D121" s="168"/>
    </row>
    <row r="122" ht="12.75">
      <c r="D122" s="168"/>
    </row>
    <row r="123" ht="12.75">
      <c r="D123" s="168"/>
    </row>
    <row r="124" ht="12.75">
      <c r="D124" s="168"/>
    </row>
    <row r="125" ht="12.75">
      <c r="D125" s="168"/>
    </row>
    <row r="126" ht="12.75">
      <c r="D126" s="168"/>
    </row>
    <row r="127" ht="12.75">
      <c r="D127" s="168"/>
    </row>
    <row r="128" ht="12.75">
      <c r="D128" s="168"/>
    </row>
    <row r="129" ht="12.75">
      <c r="D129" s="168"/>
    </row>
    <row r="130" ht="12.75">
      <c r="D130" s="168"/>
    </row>
    <row r="131" ht="12.75">
      <c r="D131" s="168"/>
    </row>
    <row r="132" ht="12.75">
      <c r="D132" s="168"/>
    </row>
    <row r="133" ht="12.75">
      <c r="D133" s="168"/>
    </row>
    <row r="134" ht="12.75">
      <c r="D134" s="168"/>
    </row>
    <row r="135" ht="12.75">
      <c r="D135" s="168"/>
    </row>
    <row r="136" ht="12.75">
      <c r="D136" s="168"/>
    </row>
    <row r="137" ht="12.75">
      <c r="D137" s="168"/>
    </row>
    <row r="138" ht="12.75">
      <c r="D138" s="168"/>
    </row>
    <row r="139" ht="12.75">
      <c r="D139" s="168"/>
    </row>
    <row r="140" ht="12.75">
      <c r="D140" s="168"/>
    </row>
    <row r="141" ht="12.75">
      <c r="D141" s="168"/>
    </row>
    <row r="142" ht="12.75">
      <c r="D142" s="168"/>
    </row>
    <row r="143" ht="12.75">
      <c r="D143" s="168"/>
    </row>
    <row r="144" ht="12.75">
      <c r="D144" s="168"/>
    </row>
    <row r="145" ht="12.75">
      <c r="D145" s="168"/>
    </row>
    <row r="146" ht="12.75">
      <c r="D146" s="168"/>
    </row>
    <row r="147" ht="12.75">
      <c r="D147" s="168"/>
    </row>
    <row r="148" ht="12.75">
      <c r="D148" s="168"/>
    </row>
    <row r="149" ht="12.75">
      <c r="D149" s="168"/>
    </row>
    <row r="150" ht="12.75">
      <c r="D150" s="168"/>
    </row>
    <row r="151" ht="12.75">
      <c r="D151" s="168"/>
    </row>
    <row r="152" ht="12.75">
      <c r="D152" s="168"/>
    </row>
    <row r="153" ht="12.75">
      <c r="D153" s="168"/>
    </row>
    <row r="154" ht="12.75">
      <c r="D154" s="168"/>
    </row>
    <row r="155" ht="12.75">
      <c r="D155" s="168"/>
    </row>
    <row r="156" ht="12.75">
      <c r="D156" s="168"/>
    </row>
    <row r="157" ht="12.75">
      <c r="D157" s="168"/>
    </row>
    <row r="158" ht="12.75">
      <c r="D158" s="168"/>
    </row>
    <row r="159" ht="12.75">
      <c r="D159" s="168"/>
    </row>
    <row r="160" ht="12.75">
      <c r="D160" s="168"/>
    </row>
    <row r="161" ht="12.75">
      <c r="D161" s="168"/>
    </row>
    <row r="162" ht="12.75">
      <c r="D162" s="168"/>
    </row>
    <row r="163" ht="12.75">
      <c r="D163" s="168"/>
    </row>
    <row r="164" ht="12.75">
      <c r="D164" s="168"/>
    </row>
    <row r="165" ht="12.75">
      <c r="D165" s="168"/>
    </row>
    <row r="166" ht="12.75">
      <c r="D166" s="168"/>
    </row>
    <row r="167" ht="12.75">
      <c r="D167" s="168"/>
    </row>
    <row r="168" ht="12.75">
      <c r="D168" s="168"/>
    </row>
    <row r="169" ht="12.75">
      <c r="D169" s="168"/>
    </row>
    <row r="170" ht="12.75">
      <c r="D170" s="168"/>
    </row>
    <row r="171" ht="12.75">
      <c r="D171" s="168"/>
    </row>
    <row r="172" ht="12.75">
      <c r="D172" s="168"/>
    </row>
    <row r="173" ht="12.75">
      <c r="D173" s="168"/>
    </row>
    <row r="174" ht="12.75">
      <c r="D174" s="168"/>
    </row>
    <row r="175" ht="12.75">
      <c r="D175" s="168"/>
    </row>
    <row r="176" ht="12.75">
      <c r="D176" s="168"/>
    </row>
    <row r="177" ht="12.75">
      <c r="D177" s="168"/>
    </row>
    <row r="178" ht="12.75">
      <c r="D178" s="168"/>
    </row>
    <row r="179" ht="12.75">
      <c r="D179" s="168"/>
    </row>
    <row r="180" ht="12.75">
      <c r="D180" s="168"/>
    </row>
    <row r="181" ht="12.75">
      <c r="D181" s="168"/>
    </row>
    <row r="182" ht="12.75">
      <c r="D182" s="168"/>
    </row>
    <row r="183" ht="12.75">
      <c r="D183" s="168"/>
    </row>
    <row r="184" ht="12.75">
      <c r="D184" s="168"/>
    </row>
    <row r="185" ht="12.75">
      <c r="D185" s="168"/>
    </row>
    <row r="186" ht="12.75">
      <c r="D186" s="168"/>
    </row>
    <row r="187" ht="12.75">
      <c r="D187" s="168"/>
    </row>
    <row r="188" ht="12.75">
      <c r="D188" s="168"/>
    </row>
    <row r="189" ht="12.75">
      <c r="D189" s="168"/>
    </row>
    <row r="190" ht="12.75">
      <c r="D190" s="168"/>
    </row>
    <row r="191" ht="12.75">
      <c r="D191" s="168"/>
    </row>
    <row r="192" ht="12.75">
      <c r="D192" s="168"/>
    </row>
    <row r="193" ht="12.75">
      <c r="D193" s="168"/>
    </row>
    <row r="194" ht="12.75">
      <c r="D194" s="168"/>
    </row>
    <row r="195" ht="12.75">
      <c r="D195" s="168"/>
    </row>
    <row r="196" ht="12.75">
      <c r="D196" s="168"/>
    </row>
    <row r="197" ht="12.75">
      <c r="D197" s="168"/>
    </row>
    <row r="198" ht="12.75">
      <c r="D198" s="168"/>
    </row>
    <row r="199" ht="12.75">
      <c r="D199" s="168"/>
    </row>
    <row r="200" ht="12.75">
      <c r="D200" s="168"/>
    </row>
    <row r="201" ht="12.75">
      <c r="D201" s="168"/>
    </row>
    <row r="202" ht="12.75">
      <c r="D202" s="168"/>
    </row>
    <row r="203" ht="12.75">
      <c r="D203" s="168"/>
    </row>
    <row r="204" ht="12.75">
      <c r="D204" s="168"/>
    </row>
    <row r="205" ht="12.75">
      <c r="D205" s="168"/>
    </row>
    <row r="206" ht="12.75">
      <c r="D206" s="168"/>
    </row>
    <row r="207" ht="12.75">
      <c r="D207" s="168"/>
    </row>
    <row r="208" ht="12.75">
      <c r="D208" s="168"/>
    </row>
    <row r="209" ht="12.75">
      <c r="D209" s="168"/>
    </row>
    <row r="210" ht="12.75">
      <c r="D210" s="168"/>
    </row>
    <row r="211" ht="12.75">
      <c r="D211" s="168"/>
    </row>
    <row r="212" ht="12.75">
      <c r="D212" s="168"/>
    </row>
    <row r="213" ht="12.75">
      <c r="D213" s="168"/>
    </row>
    <row r="214" ht="12.75">
      <c r="D214" s="168"/>
    </row>
    <row r="215" ht="12.75">
      <c r="D215" s="168"/>
    </row>
    <row r="216" ht="12.75">
      <c r="D216" s="168"/>
    </row>
    <row r="217" ht="12.75">
      <c r="D217" s="168"/>
    </row>
    <row r="218" ht="12.75">
      <c r="D218" s="168"/>
    </row>
    <row r="219" ht="12.75">
      <c r="D219" s="168"/>
    </row>
    <row r="220" ht="12.75">
      <c r="D220" s="168"/>
    </row>
    <row r="221" ht="12.75">
      <c r="D221" s="168"/>
    </row>
    <row r="222" ht="12.75">
      <c r="D222" s="168"/>
    </row>
    <row r="223" ht="12.75">
      <c r="D223" s="168"/>
    </row>
    <row r="224" ht="12.75">
      <c r="D224" s="168"/>
    </row>
    <row r="225" ht="12.75">
      <c r="D225" s="168"/>
    </row>
    <row r="226" ht="12.75">
      <c r="D226" s="168"/>
    </row>
    <row r="227" ht="12.75">
      <c r="D227" s="168"/>
    </row>
    <row r="228" ht="12.75">
      <c r="D228" s="168"/>
    </row>
    <row r="229" ht="12.75">
      <c r="D229" s="168"/>
    </row>
    <row r="230" ht="12.75">
      <c r="D230" s="168"/>
    </row>
    <row r="231" ht="12.75">
      <c r="D231" s="168"/>
    </row>
    <row r="232" ht="12.75">
      <c r="D232" s="168"/>
    </row>
    <row r="233" ht="12.75">
      <c r="D233" s="168"/>
    </row>
    <row r="234" ht="12.75">
      <c r="D234" s="168"/>
    </row>
    <row r="235" ht="12.75">
      <c r="D235" s="168"/>
    </row>
    <row r="236" ht="12.75">
      <c r="D236" s="168"/>
    </row>
    <row r="237" ht="12.75">
      <c r="D237" s="168"/>
    </row>
    <row r="238" ht="12.75">
      <c r="D238" s="168"/>
    </row>
    <row r="239" ht="12.75">
      <c r="D239" s="168"/>
    </row>
    <row r="240" ht="12.75">
      <c r="D240" s="168"/>
    </row>
    <row r="241" ht="12.75">
      <c r="D241" s="168"/>
    </row>
    <row r="242" ht="12.75">
      <c r="D242" s="168"/>
    </row>
    <row r="243" ht="12.75">
      <c r="D243" s="168"/>
    </row>
    <row r="244" ht="12.75">
      <c r="D244" s="168"/>
    </row>
    <row r="245" ht="12.75">
      <c r="D245" s="168"/>
    </row>
    <row r="246" ht="12.75">
      <c r="D246" s="168"/>
    </row>
    <row r="247" ht="12.75">
      <c r="D247" s="168"/>
    </row>
    <row r="248" ht="12.75">
      <c r="D248" s="168"/>
    </row>
    <row r="249" ht="12.75">
      <c r="D249" s="168"/>
    </row>
    <row r="250" ht="12.75">
      <c r="D250" s="168"/>
    </row>
    <row r="251" ht="12.75">
      <c r="D251" s="168"/>
    </row>
    <row r="252" ht="12.75">
      <c r="D252" s="168"/>
    </row>
    <row r="253" ht="12.75">
      <c r="D253" s="168"/>
    </row>
    <row r="254" ht="12.75">
      <c r="D254" s="168"/>
    </row>
    <row r="255" ht="12.75">
      <c r="D255" s="168"/>
    </row>
    <row r="256" ht="12.75">
      <c r="D256" s="168"/>
    </row>
    <row r="257" ht="12.75">
      <c r="D257" s="168"/>
    </row>
    <row r="258" ht="12.75">
      <c r="D258" s="168"/>
    </row>
    <row r="259" ht="12.75">
      <c r="D259" s="168"/>
    </row>
    <row r="260" ht="12.75">
      <c r="D260" s="168"/>
    </row>
    <row r="261" ht="12.75">
      <c r="D261" s="168"/>
    </row>
    <row r="262" ht="12.75">
      <c r="D262" s="168"/>
    </row>
    <row r="263" ht="12.75">
      <c r="D263" s="168"/>
    </row>
    <row r="264" ht="12.75">
      <c r="D264" s="168"/>
    </row>
    <row r="265" ht="12.75">
      <c r="D265" s="168"/>
    </row>
    <row r="266" ht="12.75">
      <c r="D266" s="168"/>
    </row>
    <row r="267" ht="12.75">
      <c r="D267" s="168"/>
    </row>
    <row r="268" ht="12.75">
      <c r="D268" s="168"/>
    </row>
    <row r="269" ht="12.75">
      <c r="D269" s="168"/>
    </row>
    <row r="270" ht="12.75">
      <c r="D270" s="168"/>
    </row>
    <row r="271" ht="12.75">
      <c r="D271" s="168"/>
    </row>
    <row r="272" ht="12.75">
      <c r="D272" s="168"/>
    </row>
    <row r="273" ht="12.75">
      <c r="D273" s="168"/>
    </row>
    <row r="274" ht="12.75">
      <c r="D274" s="168"/>
    </row>
    <row r="275" ht="12.75">
      <c r="D275" s="168"/>
    </row>
    <row r="276" ht="12.75">
      <c r="D276" s="168"/>
    </row>
    <row r="277" ht="12.75">
      <c r="D277" s="168"/>
    </row>
    <row r="278" ht="12.75">
      <c r="D278" s="168"/>
    </row>
    <row r="279" ht="12.75">
      <c r="D279" s="168"/>
    </row>
    <row r="280" ht="12.75">
      <c r="D280" s="168"/>
    </row>
    <row r="281" ht="12.75">
      <c r="D281" s="168"/>
    </row>
    <row r="282" ht="12.75">
      <c r="D282" s="168"/>
    </row>
    <row r="283" ht="12.75">
      <c r="D283" s="168"/>
    </row>
    <row r="284" ht="12.75">
      <c r="D284" s="168"/>
    </row>
    <row r="285" ht="12.75">
      <c r="D285" s="168"/>
    </row>
    <row r="286" ht="12.75">
      <c r="D286" s="168"/>
    </row>
    <row r="287" ht="12.75">
      <c r="D287" s="168"/>
    </row>
    <row r="288" ht="12.75">
      <c r="D288" s="168"/>
    </row>
    <row r="289" ht="12.75">
      <c r="D289" s="168"/>
    </row>
    <row r="290" ht="12.75">
      <c r="D290" s="168"/>
    </row>
    <row r="291" ht="12.75">
      <c r="D291" s="168"/>
    </row>
    <row r="292" ht="12.75">
      <c r="D292" s="168"/>
    </row>
    <row r="293" ht="12.75">
      <c r="D293" s="168"/>
    </row>
    <row r="294" ht="12.75">
      <c r="D294" s="168"/>
    </row>
    <row r="295" ht="12.75">
      <c r="D295" s="168"/>
    </row>
    <row r="296" ht="12.75">
      <c r="D296" s="168"/>
    </row>
    <row r="297" ht="12.75">
      <c r="D297" s="168"/>
    </row>
    <row r="298" ht="12.75">
      <c r="D298" s="168"/>
    </row>
    <row r="299" ht="12.75">
      <c r="D299" s="168"/>
    </row>
    <row r="300" ht="12.75">
      <c r="D300" s="168"/>
    </row>
    <row r="301" ht="12.75">
      <c r="D301" s="168"/>
    </row>
    <row r="302" ht="12.75">
      <c r="D302" s="168"/>
    </row>
    <row r="303" ht="12.75">
      <c r="D303" s="168"/>
    </row>
    <row r="304" ht="12.75">
      <c r="D304" s="168"/>
    </row>
    <row r="305" ht="12.75">
      <c r="D305" s="168"/>
    </row>
    <row r="306" ht="12.75">
      <c r="D306" s="168"/>
    </row>
    <row r="307" ht="12.75">
      <c r="D307" s="168"/>
    </row>
    <row r="308" ht="12.75">
      <c r="D308" s="168"/>
    </row>
    <row r="309" ht="12.75">
      <c r="D309" s="168"/>
    </row>
    <row r="310" ht="12.75">
      <c r="D310" s="168"/>
    </row>
    <row r="311" ht="12.75">
      <c r="D311" s="168"/>
    </row>
    <row r="312" ht="12.75">
      <c r="D312" s="168"/>
    </row>
    <row r="313" ht="12.75">
      <c r="D313" s="168"/>
    </row>
    <row r="314" ht="12.75">
      <c r="D314" s="168"/>
    </row>
    <row r="315" ht="12.75">
      <c r="D315" s="168"/>
    </row>
    <row r="316" ht="12.75">
      <c r="D316" s="168"/>
    </row>
    <row r="317" ht="12.75">
      <c r="D317" s="168"/>
    </row>
    <row r="318" ht="12.75">
      <c r="D318" s="168"/>
    </row>
    <row r="319" ht="12.75">
      <c r="D319" s="168"/>
    </row>
    <row r="320" ht="12.75">
      <c r="D320" s="168"/>
    </row>
    <row r="321" ht="12.75">
      <c r="D321" s="168"/>
    </row>
    <row r="322" ht="12.75">
      <c r="D322" s="168"/>
    </row>
    <row r="323" ht="12.75">
      <c r="D323" s="168"/>
    </row>
    <row r="324" ht="12.75">
      <c r="D324" s="168"/>
    </row>
    <row r="325" ht="12.75">
      <c r="D325" s="168"/>
    </row>
    <row r="326" ht="12.75">
      <c r="D326" s="168"/>
    </row>
    <row r="327" ht="12.75">
      <c r="D327" s="168"/>
    </row>
    <row r="328" ht="12.75">
      <c r="D328" s="168"/>
    </row>
    <row r="329" ht="12.75">
      <c r="D329" s="168"/>
    </row>
    <row r="330" ht="12.75">
      <c r="D330" s="168"/>
    </row>
    <row r="331" ht="12.75">
      <c r="D331" s="168"/>
    </row>
    <row r="332" ht="12.75">
      <c r="D332" s="168"/>
    </row>
    <row r="333" ht="12.75">
      <c r="D333" s="168"/>
    </row>
    <row r="334" ht="12.75">
      <c r="D334" s="168"/>
    </row>
    <row r="335" ht="12.75">
      <c r="D335" s="168"/>
    </row>
    <row r="336" ht="12.75">
      <c r="D336" s="168"/>
    </row>
    <row r="337" ht="12.75">
      <c r="D337" s="168"/>
    </row>
    <row r="338" ht="12.75">
      <c r="D338" s="168"/>
    </row>
    <row r="339" ht="12.75">
      <c r="D339" s="168"/>
    </row>
    <row r="340" ht="12.75">
      <c r="D340" s="168"/>
    </row>
    <row r="341" ht="12.75">
      <c r="D341" s="168"/>
    </row>
    <row r="342" ht="12.75">
      <c r="D342" s="168"/>
    </row>
    <row r="343" ht="12.75">
      <c r="D343" s="168"/>
    </row>
    <row r="344" ht="12.75">
      <c r="D344" s="168"/>
    </row>
    <row r="345" ht="12.75">
      <c r="D345" s="168"/>
    </row>
    <row r="346" ht="12.75">
      <c r="D346" s="168"/>
    </row>
    <row r="347" ht="12.75">
      <c r="D347" s="168"/>
    </row>
    <row r="348" ht="12.75">
      <c r="D348" s="168"/>
    </row>
    <row r="349" ht="12.75">
      <c r="D349" s="168"/>
    </row>
    <row r="350" ht="12.75">
      <c r="D350" s="168"/>
    </row>
    <row r="351" ht="12.75">
      <c r="D351" s="168"/>
    </row>
    <row r="352" ht="12.75">
      <c r="D352" s="168"/>
    </row>
    <row r="353" ht="12.75">
      <c r="D353" s="168"/>
    </row>
    <row r="354" ht="12.75">
      <c r="D354" s="168"/>
    </row>
    <row r="355" ht="12.75">
      <c r="D355" s="168"/>
    </row>
    <row r="356" ht="12.75">
      <c r="D356" s="168"/>
    </row>
    <row r="357" ht="12.75">
      <c r="D357" s="168"/>
    </row>
    <row r="358" ht="12.75">
      <c r="D358" s="168"/>
    </row>
    <row r="359" ht="12.75">
      <c r="D359" s="168"/>
    </row>
    <row r="360" ht="12.75">
      <c r="D360" s="168"/>
    </row>
    <row r="361" ht="12.75">
      <c r="D361" s="168"/>
    </row>
    <row r="362" ht="12.75">
      <c r="D362" s="168"/>
    </row>
    <row r="363" ht="12.75">
      <c r="D363" s="168"/>
    </row>
    <row r="364" ht="12.75">
      <c r="D364" s="168"/>
    </row>
    <row r="365" ht="12.75">
      <c r="D365" s="168"/>
    </row>
    <row r="366" ht="12.75">
      <c r="D366" s="168"/>
    </row>
    <row r="367" ht="12.75">
      <c r="D367" s="168"/>
    </row>
    <row r="368" ht="12.75">
      <c r="D368" s="168"/>
    </row>
    <row r="369" ht="12.75">
      <c r="D369" s="168"/>
    </row>
    <row r="370" ht="12.75">
      <c r="D370" s="168"/>
    </row>
    <row r="371" ht="12.75">
      <c r="D371" s="168"/>
    </row>
    <row r="372" ht="12.75">
      <c r="D372" s="168"/>
    </row>
    <row r="373" ht="12.75">
      <c r="D373" s="168"/>
    </row>
    <row r="374" ht="12.75">
      <c r="D374" s="168"/>
    </row>
  </sheetData>
  <sheetProtection/>
  <printOptions horizontalCentered="1"/>
  <pageMargins left="0.5118110236220472" right="0" top="0.5905511811023623" bottom="0.5905511811023623" header="0.3937007874015748" footer="0.3937007874015748"/>
  <pageSetup firstPageNumber="7" useFirstPageNumber="1" horizontalDpi="600" verticalDpi="600" orientation="portrait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9.00390625" style="198" customWidth="1"/>
    <col min="2" max="2" width="66.140625" style="199" customWidth="1"/>
    <col min="3" max="4" width="13.7109375" style="196" customWidth="1"/>
    <col min="5" max="5" width="8.28125" style="196" customWidth="1"/>
    <col min="6" max="16384" width="9.140625" style="197" customWidth="1"/>
  </cols>
  <sheetData>
    <row r="1" spans="1:2" ht="15">
      <c r="A1" s="194" t="s">
        <v>2569</v>
      </c>
      <c r="B1" s="195"/>
    </row>
    <row r="2" spans="3:5" ht="12.75">
      <c r="C2" s="200"/>
      <c r="D2" s="200"/>
      <c r="E2" s="200"/>
    </row>
    <row r="3" spans="1:5" ht="38.25" customHeight="1">
      <c r="A3" s="201" t="s">
        <v>2545</v>
      </c>
      <c r="B3" s="201" t="s">
        <v>2541</v>
      </c>
      <c r="C3" s="223" t="s">
        <v>2584</v>
      </c>
      <c r="D3" s="223" t="s">
        <v>2582</v>
      </c>
      <c r="E3" s="223" t="s">
        <v>2588</v>
      </c>
    </row>
    <row r="4" spans="1:5" ht="12.75">
      <c r="A4" s="202" t="s">
        <v>2</v>
      </c>
      <c r="B4" s="202" t="s">
        <v>3</v>
      </c>
      <c r="C4" s="203">
        <v>3</v>
      </c>
      <c r="D4" s="203">
        <v>4</v>
      </c>
      <c r="E4" s="203">
        <v>5</v>
      </c>
    </row>
    <row r="5" spans="1:5" s="207" customFormat="1" ht="7.5" customHeight="1">
      <c r="A5" s="204"/>
      <c r="B5" s="205"/>
      <c r="C5" s="206"/>
      <c r="D5" s="206"/>
      <c r="E5" s="206"/>
    </row>
    <row r="6" spans="1:5" s="207" customFormat="1" ht="15" customHeight="1">
      <c r="A6" s="286"/>
      <c r="B6" s="287" t="s">
        <v>537</v>
      </c>
      <c r="C6" s="288">
        <f>C$7-C$29</f>
        <v>-26797967.929999992</v>
      </c>
      <c r="D6" s="288">
        <f>D$7-D$29</f>
        <v>-41416046.720000006</v>
      </c>
      <c r="E6" s="289">
        <f>D6/C6*100</f>
        <v>154.5492062240856</v>
      </c>
    </row>
    <row r="7" spans="1:5" s="211" customFormat="1" ht="13.5" customHeight="1">
      <c r="A7" s="208" t="s">
        <v>1</v>
      </c>
      <c r="B7" s="209" t="s">
        <v>12</v>
      </c>
      <c r="C7" s="210">
        <f>0+C$8+C$22</f>
        <v>34720518.95</v>
      </c>
      <c r="D7" s="210">
        <f>0+D$8+D$22</f>
        <v>26320673.68</v>
      </c>
      <c r="E7" s="224">
        <f>D7/C7*100</f>
        <v>75.80725886587014</v>
      </c>
    </row>
    <row r="8" spans="1:5" s="211" customFormat="1" ht="12.75">
      <c r="A8" s="208" t="s">
        <v>464</v>
      </c>
      <c r="B8" s="209" t="s">
        <v>465</v>
      </c>
      <c r="C8" s="210">
        <f>0+C$9+C$13+C$16</f>
        <v>7330794.04</v>
      </c>
      <c r="D8" s="210">
        <f>0+D$9+D$13+D$16</f>
        <v>13460162.51</v>
      </c>
      <c r="E8" s="224">
        <f aca="true" t="shared" si="0" ref="E8:E60">D8/C8*100</f>
        <v>183.61124915739686</v>
      </c>
    </row>
    <row r="9" spans="1:5" s="211" customFormat="1" ht="27" customHeight="1">
      <c r="A9" s="208" t="s">
        <v>466</v>
      </c>
      <c r="B9" s="209" t="s">
        <v>467</v>
      </c>
      <c r="C9" s="210">
        <f>0+C$10</f>
        <v>5652536.18</v>
      </c>
      <c r="D9" s="210">
        <f>0+D$10</f>
        <v>12918373.54</v>
      </c>
      <c r="E9" s="224">
        <f t="shared" si="0"/>
        <v>228.54119157535405</v>
      </c>
    </row>
    <row r="10" spans="1:5" s="211" customFormat="1" ht="12.75">
      <c r="A10" s="212" t="s">
        <v>468</v>
      </c>
      <c r="B10" s="213" t="s">
        <v>469</v>
      </c>
      <c r="C10" s="214">
        <f>0+C$11+C$12</f>
        <v>5652536.18</v>
      </c>
      <c r="D10" s="214">
        <f>0+D$11+D$12</f>
        <v>12918373.54</v>
      </c>
      <c r="E10" s="225">
        <f t="shared" si="0"/>
        <v>228.54119157535405</v>
      </c>
    </row>
    <row r="11" spans="1:5" s="218" customFormat="1" ht="12.75">
      <c r="A11" s="215"/>
      <c r="B11" s="216" t="s">
        <v>2570</v>
      </c>
      <c r="C11" s="217">
        <v>0</v>
      </c>
      <c r="D11" s="217">
        <v>2000000</v>
      </c>
      <c r="E11" s="226" t="s">
        <v>2539</v>
      </c>
    </row>
    <row r="12" spans="1:5" s="218" customFormat="1" ht="12.75">
      <c r="A12" s="215"/>
      <c r="B12" s="216" t="s">
        <v>2571</v>
      </c>
      <c r="C12" s="217">
        <v>5652536.18</v>
      </c>
      <c r="D12" s="217">
        <v>10918373.54</v>
      </c>
      <c r="E12" s="226">
        <f t="shared" si="0"/>
        <v>193.15884396515264</v>
      </c>
    </row>
    <row r="13" spans="1:5" s="211" customFormat="1" ht="27" customHeight="1">
      <c r="A13" s="208" t="s">
        <v>473</v>
      </c>
      <c r="B13" s="209" t="s">
        <v>474</v>
      </c>
      <c r="C13" s="210">
        <f>0+C$14</f>
        <v>1022348.54</v>
      </c>
      <c r="D13" s="210">
        <f>0+D$14</f>
        <v>219099.34</v>
      </c>
      <c r="E13" s="224">
        <f t="shared" si="0"/>
        <v>21.43098282313779</v>
      </c>
    </row>
    <row r="14" spans="1:5" s="211" customFormat="1" ht="12.75">
      <c r="A14" s="212" t="s">
        <v>475</v>
      </c>
      <c r="B14" s="213" t="s">
        <v>476</v>
      </c>
      <c r="C14" s="214">
        <f>C15</f>
        <v>1022348.54</v>
      </c>
      <c r="D14" s="214">
        <f>D15</f>
        <v>219099.34</v>
      </c>
      <c r="E14" s="225">
        <f t="shared" si="0"/>
        <v>21.43098282313779</v>
      </c>
    </row>
    <row r="15" spans="1:5" s="218" customFormat="1" ht="12.75">
      <c r="A15" s="215"/>
      <c r="B15" s="216" t="s">
        <v>2572</v>
      </c>
      <c r="C15" s="217">
        <v>1022348.54</v>
      </c>
      <c r="D15" s="217">
        <v>219099.34</v>
      </c>
      <c r="E15" s="226">
        <f t="shared" si="0"/>
        <v>21.43098282313779</v>
      </c>
    </row>
    <row r="16" spans="1:5" s="211" customFormat="1" ht="27" customHeight="1">
      <c r="A16" s="208" t="s">
        <v>480</v>
      </c>
      <c r="B16" s="209" t="s">
        <v>481</v>
      </c>
      <c r="C16" s="210">
        <f>C17</f>
        <v>655909.3200000001</v>
      </c>
      <c r="D16" s="210">
        <f>D17</f>
        <v>322689.63</v>
      </c>
      <c r="E16" s="224">
        <f t="shared" si="0"/>
        <v>49.19729300385608</v>
      </c>
    </row>
    <row r="17" spans="1:5" s="211" customFormat="1" ht="13.5" customHeight="1">
      <c r="A17" s="212" t="s">
        <v>482</v>
      </c>
      <c r="B17" s="213" t="s">
        <v>483</v>
      </c>
      <c r="C17" s="214">
        <f>C18+C19+C20+C21</f>
        <v>655909.3200000001</v>
      </c>
      <c r="D17" s="214">
        <f>D18+D19+D20+D21</f>
        <v>322689.63</v>
      </c>
      <c r="E17" s="225">
        <f t="shared" si="0"/>
        <v>49.19729300385608</v>
      </c>
    </row>
    <row r="18" spans="1:5" s="218" customFormat="1" ht="12.75">
      <c r="A18" s="215"/>
      <c r="B18" s="216" t="s">
        <v>2573</v>
      </c>
      <c r="C18" s="217">
        <v>66666.67</v>
      </c>
      <c r="D18" s="217">
        <v>66666.67</v>
      </c>
      <c r="E18" s="226">
        <f t="shared" si="0"/>
        <v>100</v>
      </c>
    </row>
    <row r="19" spans="1:5" s="218" customFormat="1" ht="12.75">
      <c r="A19" s="215"/>
      <c r="B19" s="216" t="s">
        <v>2574</v>
      </c>
      <c r="C19" s="217">
        <v>566666.67</v>
      </c>
      <c r="D19" s="217">
        <v>200000</v>
      </c>
      <c r="E19" s="226">
        <f t="shared" si="0"/>
        <v>35.29411743944637</v>
      </c>
    </row>
    <row r="20" spans="1:5" s="218" customFormat="1" ht="12.75">
      <c r="A20" s="215"/>
      <c r="B20" s="216" t="s">
        <v>2684</v>
      </c>
      <c r="C20" s="217">
        <v>16975.98</v>
      </c>
      <c r="D20" s="217">
        <v>50172.96</v>
      </c>
      <c r="E20" s="226">
        <f t="shared" si="0"/>
        <v>295.5526573429045</v>
      </c>
    </row>
    <row r="21" spans="1:5" s="218" customFormat="1" ht="12.75">
      <c r="A21" s="215"/>
      <c r="B21" s="216" t="s">
        <v>2575</v>
      </c>
      <c r="C21" s="217">
        <v>5600</v>
      </c>
      <c r="D21" s="217">
        <v>5850</v>
      </c>
      <c r="E21" s="226">
        <f t="shared" si="0"/>
        <v>104.46428571428572</v>
      </c>
    </row>
    <row r="22" spans="1:5" s="211" customFormat="1" ht="12.75">
      <c r="A22" s="208" t="s">
        <v>490</v>
      </c>
      <c r="B22" s="209" t="s">
        <v>491</v>
      </c>
      <c r="C22" s="210">
        <f>0+C$23+C$26</f>
        <v>27389724.91</v>
      </c>
      <c r="D22" s="210">
        <f>0+D$23+D$26</f>
        <v>12860511.17</v>
      </c>
      <c r="E22" s="224">
        <f t="shared" si="0"/>
        <v>46.95377997500304</v>
      </c>
    </row>
    <row r="23" spans="1:5" s="211" customFormat="1" ht="12.75">
      <c r="A23" s="208" t="s">
        <v>492</v>
      </c>
      <c r="B23" s="209" t="s">
        <v>493</v>
      </c>
      <c r="C23" s="210">
        <f>0+C$24</f>
        <v>23833557.2</v>
      </c>
      <c r="D23" s="210">
        <f>0+D$24</f>
        <v>11052347.99</v>
      </c>
      <c r="E23" s="224">
        <f t="shared" si="0"/>
        <v>46.37305248752377</v>
      </c>
    </row>
    <row r="24" spans="1:5" s="211" customFormat="1" ht="12.75">
      <c r="A24" s="212" t="s">
        <v>494</v>
      </c>
      <c r="B24" s="213" t="s">
        <v>493</v>
      </c>
      <c r="C24" s="214">
        <f>0+C$25</f>
        <v>23833557.2</v>
      </c>
      <c r="D24" s="214">
        <f>0+D$25</f>
        <v>11052347.99</v>
      </c>
      <c r="E24" s="225">
        <f t="shared" si="0"/>
        <v>46.37305248752377</v>
      </c>
    </row>
    <row r="25" spans="1:5" s="218" customFormat="1" ht="12.75">
      <c r="A25" s="215"/>
      <c r="B25" s="216" t="s">
        <v>2583</v>
      </c>
      <c r="C25" s="217">
        <v>23833557.2</v>
      </c>
      <c r="D25" s="217">
        <v>11052347.99</v>
      </c>
      <c r="E25" s="226">
        <f t="shared" si="0"/>
        <v>46.37305248752377</v>
      </c>
    </row>
    <row r="26" spans="1:5" s="211" customFormat="1" ht="12.75">
      <c r="A26" s="208" t="s">
        <v>497</v>
      </c>
      <c r="B26" s="209" t="s">
        <v>498</v>
      </c>
      <c r="C26" s="210">
        <f>0+C$27</f>
        <v>3556167.71</v>
      </c>
      <c r="D26" s="210">
        <f>0+D$27</f>
        <v>1808163.18</v>
      </c>
      <c r="E26" s="224">
        <f t="shared" si="0"/>
        <v>50.84583538946761</v>
      </c>
    </row>
    <row r="27" spans="1:5" s="211" customFormat="1" ht="12.75">
      <c r="A27" s="212" t="s">
        <v>499</v>
      </c>
      <c r="B27" s="213" t="s">
        <v>500</v>
      </c>
      <c r="C27" s="214">
        <f>0+C$28</f>
        <v>3556167.71</v>
      </c>
      <c r="D27" s="214">
        <f>0+D$28</f>
        <v>1808163.18</v>
      </c>
      <c r="E27" s="225">
        <f t="shared" si="0"/>
        <v>50.84583538946761</v>
      </c>
    </row>
    <row r="28" spans="1:5" s="218" customFormat="1" ht="12.75">
      <c r="A28" s="215"/>
      <c r="B28" s="216" t="s">
        <v>2576</v>
      </c>
      <c r="C28" s="217">
        <v>3556167.71</v>
      </c>
      <c r="D28" s="217">
        <v>1808163.18</v>
      </c>
      <c r="E28" s="226">
        <f t="shared" si="0"/>
        <v>50.84583538946761</v>
      </c>
    </row>
    <row r="29" spans="1:5" s="211" customFormat="1" ht="12.75">
      <c r="A29" s="208" t="s">
        <v>17</v>
      </c>
      <c r="B29" s="209" t="s">
        <v>13</v>
      </c>
      <c r="C29" s="210">
        <f>0+C$30+C$37+C$44+C$57</f>
        <v>61518486.879999995</v>
      </c>
      <c r="D29" s="210">
        <f>0+D$30+D$37+D$44+D$57</f>
        <v>67736720.4</v>
      </c>
      <c r="E29" s="224">
        <f t="shared" si="0"/>
        <v>110.10791037843552</v>
      </c>
    </row>
    <row r="30" spans="1:5" s="211" customFormat="1" ht="12.75">
      <c r="A30" s="208" t="s">
        <v>503</v>
      </c>
      <c r="B30" s="209" t="s">
        <v>504</v>
      </c>
      <c r="C30" s="210">
        <f>0+C31+C$34</f>
        <v>433735.68999999994</v>
      </c>
      <c r="D30" s="210">
        <f>0+D31+D$34</f>
        <v>1158036.69</v>
      </c>
      <c r="E30" s="224">
        <f t="shared" si="0"/>
        <v>266.991330595829</v>
      </c>
    </row>
    <row r="31" spans="1:5" s="211" customFormat="1" ht="12.75">
      <c r="A31" s="208" t="s">
        <v>505</v>
      </c>
      <c r="B31" s="209" t="s">
        <v>506</v>
      </c>
      <c r="C31" s="210">
        <f>C32</f>
        <v>163198.59</v>
      </c>
      <c r="D31" s="210">
        <f>D32</f>
        <v>0</v>
      </c>
      <c r="E31" s="224" t="s">
        <v>2539</v>
      </c>
    </row>
    <row r="32" spans="1:5" s="211" customFormat="1" ht="12.75">
      <c r="A32" s="212" t="s">
        <v>507</v>
      </c>
      <c r="B32" s="213" t="s">
        <v>508</v>
      </c>
      <c r="C32" s="214">
        <f>C33</f>
        <v>163198.59</v>
      </c>
      <c r="D32" s="214">
        <f>D33</f>
        <v>0</v>
      </c>
      <c r="E32" s="225" t="s">
        <v>2539</v>
      </c>
    </row>
    <row r="33" spans="1:5" s="211" customFormat="1" ht="12.75">
      <c r="A33" s="212"/>
      <c r="B33" s="216" t="s">
        <v>2585</v>
      </c>
      <c r="C33" s="217">
        <v>163198.59</v>
      </c>
      <c r="D33" s="217">
        <v>0</v>
      </c>
      <c r="E33" s="226" t="s">
        <v>2539</v>
      </c>
    </row>
    <row r="34" spans="1:5" s="211" customFormat="1" ht="27" customHeight="1">
      <c r="A34" s="208" t="s">
        <v>509</v>
      </c>
      <c r="B34" s="209" t="s">
        <v>510</v>
      </c>
      <c r="C34" s="210">
        <f>0+C$36</f>
        <v>270537.1</v>
      </c>
      <c r="D34" s="210">
        <f>0+D$36</f>
        <v>1158036.69</v>
      </c>
      <c r="E34" s="224">
        <f t="shared" si="0"/>
        <v>428.0509734154761</v>
      </c>
    </row>
    <row r="35" spans="1:5" s="211" customFormat="1" ht="12.75">
      <c r="A35" s="212" t="s">
        <v>511</v>
      </c>
      <c r="B35" s="213" t="s">
        <v>512</v>
      </c>
      <c r="C35" s="214">
        <f>C36</f>
        <v>270537.1</v>
      </c>
      <c r="D35" s="214">
        <f>D36</f>
        <v>1158036.69</v>
      </c>
      <c r="E35" s="225">
        <f t="shared" si="0"/>
        <v>428.0509734154761</v>
      </c>
    </row>
    <row r="36" spans="1:5" s="218" customFormat="1" ht="12.75">
      <c r="A36" s="215"/>
      <c r="B36" s="216" t="s">
        <v>2577</v>
      </c>
      <c r="C36" s="219">
        <v>270537.1</v>
      </c>
      <c r="D36" s="219">
        <v>1158036.69</v>
      </c>
      <c r="E36" s="227">
        <f t="shared" si="0"/>
        <v>428.0509734154761</v>
      </c>
    </row>
    <row r="37" spans="1:5" s="211" customFormat="1" ht="12.75">
      <c r="A37" s="208" t="s">
        <v>513</v>
      </c>
      <c r="B37" s="209" t="s">
        <v>514</v>
      </c>
      <c r="C37" s="210">
        <f>0+C$38+C41</f>
        <v>12460775.43</v>
      </c>
      <c r="D37" s="210">
        <f>0+D$38+D41</f>
        <v>4868870.82</v>
      </c>
      <c r="E37" s="224">
        <f t="shared" si="0"/>
        <v>39.073578103959136</v>
      </c>
    </row>
    <row r="38" spans="1:5" s="211" customFormat="1" ht="12.75">
      <c r="A38" s="208" t="s">
        <v>515</v>
      </c>
      <c r="B38" s="209" t="s">
        <v>516</v>
      </c>
      <c r="C38" s="210">
        <f>0+C$39</f>
        <v>4460775.43</v>
      </c>
      <c r="D38" s="210">
        <f>0+D$39</f>
        <v>4868870.82</v>
      </c>
      <c r="E38" s="224">
        <f t="shared" si="0"/>
        <v>109.14853025900926</v>
      </c>
    </row>
    <row r="39" spans="1:5" s="211" customFormat="1" ht="13.5" customHeight="1">
      <c r="A39" s="212" t="s">
        <v>517</v>
      </c>
      <c r="B39" s="213" t="s">
        <v>516</v>
      </c>
      <c r="C39" s="214">
        <f>C40</f>
        <v>4460775.43</v>
      </c>
      <c r="D39" s="214">
        <f>D40</f>
        <v>4868870.82</v>
      </c>
      <c r="E39" s="225">
        <f t="shared" si="0"/>
        <v>109.14853025900926</v>
      </c>
    </row>
    <row r="40" spans="1:5" s="218" customFormat="1" ht="13.5" customHeight="1">
      <c r="A40" s="215"/>
      <c r="B40" s="216" t="s">
        <v>2578</v>
      </c>
      <c r="C40" s="217">
        <v>4460775.43</v>
      </c>
      <c r="D40" s="217">
        <v>4868870.82</v>
      </c>
      <c r="E40" s="226">
        <f t="shared" si="0"/>
        <v>109.14853025900926</v>
      </c>
    </row>
    <row r="41" spans="1:5" s="218" customFormat="1" ht="12.75" customHeight="1">
      <c r="A41" s="208" t="s">
        <v>2547</v>
      </c>
      <c r="B41" s="209" t="s">
        <v>2548</v>
      </c>
      <c r="C41" s="210">
        <f>C42</f>
        <v>8000000</v>
      </c>
      <c r="D41" s="210">
        <f>D42</f>
        <v>0</v>
      </c>
      <c r="E41" s="224" t="s">
        <v>2539</v>
      </c>
    </row>
    <row r="42" spans="1:5" s="218" customFormat="1" ht="13.5" customHeight="1">
      <c r="A42" s="212"/>
      <c r="B42" s="213" t="s">
        <v>2548</v>
      </c>
      <c r="C42" s="214">
        <f>C43</f>
        <v>8000000</v>
      </c>
      <c r="D42" s="214">
        <f>D43</f>
        <v>0</v>
      </c>
      <c r="E42" s="225" t="s">
        <v>2539</v>
      </c>
    </row>
    <row r="43" spans="1:5" s="218" customFormat="1" ht="13.5" customHeight="1">
      <c r="A43" s="215"/>
      <c r="B43" s="216" t="s">
        <v>2587</v>
      </c>
      <c r="C43" s="217">
        <v>8000000</v>
      </c>
      <c r="D43" s="217">
        <v>0</v>
      </c>
      <c r="E43" s="226" t="s">
        <v>2539</v>
      </c>
    </row>
    <row r="44" spans="1:5" s="211" customFormat="1" ht="12.75" customHeight="1">
      <c r="A44" s="208" t="s">
        <v>518</v>
      </c>
      <c r="B44" s="209" t="s">
        <v>519</v>
      </c>
      <c r="C44" s="210">
        <f>0+C$45+C$49+C$54</f>
        <v>30166004.509999998</v>
      </c>
      <c r="D44" s="210">
        <f>0+D$45+D$49+D$54</f>
        <v>43181050.78</v>
      </c>
      <c r="E44" s="224">
        <f t="shared" si="0"/>
        <v>143.14474681486416</v>
      </c>
    </row>
    <row r="45" spans="1:5" s="211" customFormat="1" ht="27" customHeight="1">
      <c r="A45" s="208" t="s">
        <v>520</v>
      </c>
      <c r="B45" s="209" t="s">
        <v>521</v>
      </c>
      <c r="C45" s="210">
        <f>0+C$46</f>
        <v>9225284.46</v>
      </c>
      <c r="D45" s="210">
        <f>0+D$46</f>
        <v>20615276.01</v>
      </c>
      <c r="E45" s="224">
        <f t="shared" si="0"/>
        <v>223.4649359527717</v>
      </c>
    </row>
    <row r="46" spans="1:5" s="211" customFormat="1" ht="13.5" customHeight="1">
      <c r="A46" s="212" t="s">
        <v>522</v>
      </c>
      <c r="B46" s="213" t="s">
        <v>521</v>
      </c>
      <c r="C46" s="214">
        <f>C47+C48</f>
        <v>9225284.46</v>
      </c>
      <c r="D46" s="214">
        <f>D47+D48</f>
        <v>20615276.01</v>
      </c>
      <c r="E46" s="225">
        <f t="shared" si="0"/>
        <v>223.4649359527717</v>
      </c>
    </row>
    <row r="47" spans="1:5" s="218" customFormat="1" ht="13.5" customHeight="1">
      <c r="A47" s="215"/>
      <c r="B47" s="216" t="s">
        <v>2579</v>
      </c>
      <c r="C47" s="217">
        <v>0</v>
      </c>
      <c r="D47" s="217">
        <v>15102835.73</v>
      </c>
      <c r="E47" s="226" t="s">
        <v>2539</v>
      </c>
    </row>
    <row r="48" spans="1:5" s="218" customFormat="1" ht="13.5" customHeight="1">
      <c r="A48" s="215"/>
      <c r="B48" s="216" t="s">
        <v>2586</v>
      </c>
      <c r="C48" s="217">
        <v>9225284.46</v>
      </c>
      <c r="D48" s="217">
        <v>5512440.28</v>
      </c>
      <c r="E48" s="226">
        <f t="shared" si="0"/>
        <v>59.753607641059126</v>
      </c>
    </row>
    <row r="49" spans="1:5" s="211" customFormat="1" ht="27" customHeight="1">
      <c r="A49" s="208" t="s">
        <v>523</v>
      </c>
      <c r="B49" s="209" t="s">
        <v>524</v>
      </c>
      <c r="C49" s="210">
        <f>0+C$50</f>
        <v>12078944.93</v>
      </c>
      <c r="D49" s="210">
        <f>0+D$50</f>
        <v>16118675.57</v>
      </c>
      <c r="E49" s="224">
        <f t="shared" si="0"/>
        <v>133.44439984958188</v>
      </c>
    </row>
    <row r="50" spans="1:5" s="211" customFormat="1" ht="25.5">
      <c r="A50" s="212" t="s">
        <v>525</v>
      </c>
      <c r="B50" s="213" t="s">
        <v>526</v>
      </c>
      <c r="C50" s="214">
        <f>SUM(C51:C53)</f>
        <v>12078944.93</v>
      </c>
      <c r="D50" s="214">
        <f>SUM(D51:D53)</f>
        <v>16118675.57</v>
      </c>
      <c r="E50" s="225">
        <f t="shared" si="0"/>
        <v>133.44439984958188</v>
      </c>
    </row>
    <row r="51" spans="1:5" s="218" customFormat="1" ht="13.5" customHeight="1">
      <c r="A51" s="215"/>
      <c r="B51" s="216" t="s">
        <v>2685</v>
      </c>
      <c r="C51" s="217">
        <v>2821700</v>
      </c>
      <c r="D51" s="217">
        <v>6772300</v>
      </c>
      <c r="E51" s="226">
        <f t="shared" si="0"/>
        <v>240.0077967182904</v>
      </c>
    </row>
    <row r="52" spans="1:5" s="218" customFormat="1" ht="13.5" customHeight="1">
      <c r="A52" s="215"/>
      <c r="B52" s="216" t="s">
        <v>2686</v>
      </c>
      <c r="C52" s="217">
        <v>568000</v>
      </c>
      <c r="D52" s="217">
        <v>575000</v>
      </c>
      <c r="E52" s="226">
        <f t="shared" si="0"/>
        <v>101.23239436619717</v>
      </c>
    </row>
    <row r="53" spans="1:5" s="218" customFormat="1" ht="13.5" customHeight="1">
      <c r="A53" s="215"/>
      <c r="B53" s="216" t="s">
        <v>2687</v>
      </c>
      <c r="C53" s="217">
        <v>8689244.93</v>
      </c>
      <c r="D53" s="217">
        <v>8771375.57</v>
      </c>
      <c r="E53" s="226">
        <f t="shared" si="0"/>
        <v>100.94519881372479</v>
      </c>
    </row>
    <row r="54" spans="1:5" s="211" customFormat="1" ht="13.5" customHeight="1">
      <c r="A54" s="208" t="s">
        <v>527</v>
      </c>
      <c r="B54" s="209" t="s">
        <v>528</v>
      </c>
      <c r="C54" s="210">
        <f>C55</f>
        <v>8861775.12</v>
      </c>
      <c r="D54" s="210">
        <f>D55</f>
        <v>6447099.2</v>
      </c>
      <c r="E54" s="224">
        <f t="shared" si="0"/>
        <v>72.75178068386823</v>
      </c>
    </row>
    <row r="55" spans="1:5" s="211" customFormat="1" ht="25.5">
      <c r="A55" s="212" t="s">
        <v>529</v>
      </c>
      <c r="B55" s="213" t="s">
        <v>530</v>
      </c>
      <c r="C55" s="214">
        <f>C56</f>
        <v>8861775.12</v>
      </c>
      <c r="D55" s="214">
        <f>D56</f>
        <v>6447099.2</v>
      </c>
      <c r="E55" s="225">
        <f t="shared" si="0"/>
        <v>72.75178068386823</v>
      </c>
    </row>
    <row r="56" spans="1:5" s="218" customFormat="1" ht="12.75">
      <c r="A56" s="220"/>
      <c r="B56" s="216" t="s">
        <v>2580</v>
      </c>
      <c r="C56" s="217">
        <v>8861775.12</v>
      </c>
      <c r="D56" s="217">
        <v>6447099.2</v>
      </c>
      <c r="E56" s="226">
        <f t="shared" si="0"/>
        <v>72.75178068386823</v>
      </c>
    </row>
    <row r="57" spans="1:5" s="211" customFormat="1" ht="12.75">
      <c r="A57" s="208" t="s">
        <v>531</v>
      </c>
      <c r="B57" s="209" t="s">
        <v>532</v>
      </c>
      <c r="C57" s="210">
        <f>0+C$58</f>
        <v>18457971.25</v>
      </c>
      <c r="D57" s="210">
        <f>0+D$58</f>
        <v>18528762.11</v>
      </c>
      <c r="E57" s="224">
        <f t="shared" si="0"/>
        <v>100.38352459780756</v>
      </c>
    </row>
    <row r="58" spans="1:5" s="211" customFormat="1" ht="13.5" customHeight="1">
      <c r="A58" s="208" t="s">
        <v>533</v>
      </c>
      <c r="B58" s="209" t="s">
        <v>534</v>
      </c>
      <c r="C58" s="210">
        <f>0+C$59</f>
        <v>18457971.25</v>
      </c>
      <c r="D58" s="210">
        <f>0+D$59</f>
        <v>18528762.11</v>
      </c>
      <c r="E58" s="224">
        <f t="shared" si="0"/>
        <v>100.38352459780756</v>
      </c>
    </row>
    <row r="59" spans="1:5" s="211" customFormat="1" ht="12.75">
      <c r="A59" s="212" t="s">
        <v>535</v>
      </c>
      <c r="B59" s="213" t="s">
        <v>536</v>
      </c>
      <c r="C59" s="214">
        <f>C60</f>
        <v>18457971.25</v>
      </c>
      <c r="D59" s="214">
        <f>D60</f>
        <v>18528762.11</v>
      </c>
      <c r="E59" s="225">
        <f t="shared" si="0"/>
        <v>100.38352459780756</v>
      </c>
    </row>
    <row r="60" spans="1:5" s="218" customFormat="1" ht="12.75">
      <c r="A60" s="215"/>
      <c r="B60" s="216" t="s">
        <v>2581</v>
      </c>
      <c r="C60" s="217">
        <v>18457971.25</v>
      </c>
      <c r="D60" s="217">
        <v>18528762.11</v>
      </c>
      <c r="E60" s="226">
        <f t="shared" si="0"/>
        <v>100.38352459780756</v>
      </c>
    </row>
    <row r="61" spans="3:5" s="221" customFormat="1" ht="12.75">
      <c r="C61" s="222"/>
      <c r="D61" s="222"/>
      <c r="E61" s="222"/>
    </row>
    <row r="62" s="221" customFormat="1" ht="12.75"/>
    <row r="63" s="221" customFormat="1" ht="12.75"/>
    <row r="64" s="221" customFormat="1" ht="12.75"/>
    <row r="65" s="221" customFormat="1" ht="12.75"/>
    <row r="66" s="221" customFormat="1" ht="12.75"/>
    <row r="67" s="221" customFormat="1" ht="12.75"/>
    <row r="68" s="221" customFormat="1" ht="12.75"/>
    <row r="69" s="221" customFormat="1" ht="12.75"/>
    <row r="70" s="221" customFormat="1" ht="12.75"/>
    <row r="71" s="221" customFormat="1" ht="12.75"/>
    <row r="72" s="221" customFormat="1" ht="12.75"/>
    <row r="73" s="221" customFormat="1" ht="12.75"/>
    <row r="74" s="221" customFormat="1" ht="12.75"/>
    <row r="75" s="221" customFormat="1" ht="12.75"/>
    <row r="76" s="221" customFormat="1" ht="12.75"/>
    <row r="77" s="221" customFormat="1" ht="12.75"/>
    <row r="78" s="221" customFormat="1" ht="12.75"/>
    <row r="79" s="221" customFormat="1" ht="12.75"/>
    <row r="80" s="221" customFormat="1" ht="12.75"/>
    <row r="81" s="221" customFormat="1" ht="12.75"/>
    <row r="82" s="221" customFormat="1" ht="12.75"/>
    <row r="83" s="221" customFormat="1" ht="12.75"/>
    <row r="84" s="221" customFormat="1" ht="12.75"/>
    <row r="85" s="221" customFormat="1" ht="12.75"/>
    <row r="86" s="221" customFormat="1" ht="12.75"/>
    <row r="87" s="221" customFormat="1" ht="12.75"/>
    <row r="88" s="221" customFormat="1" ht="12.75"/>
    <row r="89" s="221" customFormat="1" ht="12.75"/>
    <row r="90" s="221" customFormat="1" ht="12.75"/>
    <row r="91" s="221" customFormat="1" ht="12.75"/>
    <row r="92" s="221" customFormat="1" ht="12.75"/>
    <row r="93" s="221" customFormat="1" ht="12.75"/>
    <row r="94" s="221" customFormat="1" ht="12.75"/>
    <row r="95" s="221" customFormat="1" ht="12.75"/>
    <row r="96" s="221" customFormat="1" ht="12.75"/>
    <row r="97" s="221" customFormat="1" ht="12.75"/>
    <row r="98" s="221" customFormat="1" ht="12.75"/>
    <row r="99" s="221" customFormat="1" ht="12.75"/>
    <row r="100" s="221" customFormat="1" ht="12.75"/>
    <row r="101" s="221" customFormat="1" ht="12.75"/>
    <row r="102" s="221" customFormat="1" ht="12.75"/>
    <row r="103" s="221" customFormat="1" ht="12.75"/>
    <row r="104" s="221" customFormat="1" ht="12.75"/>
    <row r="105" s="221" customFormat="1" ht="12.75"/>
    <row r="106" s="221" customFormat="1" ht="12.75"/>
    <row r="107" s="221" customFormat="1" ht="12.75"/>
    <row r="108" s="221" customFormat="1" ht="12.75"/>
    <row r="109" s="221" customFormat="1" ht="12.75"/>
    <row r="110" s="221" customFormat="1" ht="12.75"/>
    <row r="111" s="221" customFormat="1" ht="12.75"/>
    <row r="112" s="221" customFormat="1" ht="12.75"/>
    <row r="113" s="221" customFormat="1" ht="12.75"/>
    <row r="114" s="221" customFormat="1" ht="12.75"/>
    <row r="115" s="221" customFormat="1" ht="12.75"/>
    <row r="116" s="221" customFormat="1" ht="12.75"/>
    <row r="117" s="221" customFormat="1" ht="12.75"/>
    <row r="118" s="221" customFormat="1" ht="12.75"/>
    <row r="119" s="221" customFormat="1" ht="12.75"/>
    <row r="120" s="221" customFormat="1" ht="12.75"/>
    <row r="121" s="221" customFormat="1" ht="12.75"/>
    <row r="122" s="221" customFormat="1" ht="12.75"/>
    <row r="123" s="221" customFormat="1" ht="12.75"/>
    <row r="124" s="221" customFormat="1" ht="12.75"/>
    <row r="125" s="221" customFormat="1" ht="12.75"/>
    <row r="126" s="221" customFormat="1" ht="12.75"/>
    <row r="127" s="221" customFormat="1" ht="12.75"/>
    <row r="128" s="221" customFormat="1" ht="12.75"/>
    <row r="129" s="221" customFormat="1" ht="12.75"/>
    <row r="130" s="221" customFormat="1" ht="12.75"/>
    <row r="131" s="221" customFormat="1" ht="12.75"/>
    <row r="132" s="221" customFormat="1" ht="12.75"/>
    <row r="133" s="221" customFormat="1" ht="12.75"/>
    <row r="134" s="221" customFormat="1" ht="12.75"/>
    <row r="135" s="221" customFormat="1" ht="12.75"/>
    <row r="136" s="221" customFormat="1" ht="12.75"/>
    <row r="137" s="221" customFormat="1" ht="12.75"/>
    <row r="138" s="221" customFormat="1" ht="12.75"/>
    <row r="139" s="221" customFormat="1" ht="12.75"/>
    <row r="140" s="221" customFormat="1" ht="12.75"/>
    <row r="141" s="221" customFormat="1" ht="12.75"/>
    <row r="142" s="221" customFormat="1" ht="12.75"/>
    <row r="143" s="221" customFormat="1" ht="12.75"/>
    <row r="144" s="221" customFormat="1" ht="12.75"/>
    <row r="145" s="221" customFormat="1" ht="12.75"/>
    <row r="146" s="221" customFormat="1" ht="12.75"/>
    <row r="147" s="221" customFormat="1" ht="12.75"/>
    <row r="148" s="221" customFormat="1" ht="12.75"/>
    <row r="149" s="221" customFormat="1" ht="12.75"/>
    <row r="150" s="221" customFormat="1" ht="12.75"/>
    <row r="151" s="221" customFormat="1" ht="12.75"/>
    <row r="152" s="221" customFormat="1" ht="12.75"/>
    <row r="153" s="221" customFormat="1" ht="12.75"/>
    <row r="154" s="221" customFormat="1" ht="12.75"/>
    <row r="155" s="221" customFormat="1" ht="12.75"/>
    <row r="156" s="221" customFormat="1" ht="12.75"/>
    <row r="157" s="221" customFormat="1" ht="12.75"/>
    <row r="158" s="221" customFormat="1" ht="12.75"/>
    <row r="159" s="221" customFormat="1" ht="12.75"/>
    <row r="160" s="221" customFormat="1" ht="12.75"/>
    <row r="161" s="221" customFormat="1" ht="12.75"/>
    <row r="162" s="221" customFormat="1" ht="12.75"/>
    <row r="163" s="221" customFormat="1" ht="12.75"/>
    <row r="164" s="221" customFormat="1" ht="12.75"/>
    <row r="165" s="221" customFormat="1" ht="12.75"/>
    <row r="166" s="221" customFormat="1" ht="12.75"/>
    <row r="167" s="221" customFormat="1" ht="12.75"/>
    <row r="168" s="221" customFormat="1" ht="12.75"/>
    <row r="169" s="221" customFormat="1" ht="12.75"/>
    <row r="170" s="221" customFormat="1" ht="12.75"/>
    <row r="171" s="221" customFormat="1" ht="12.75"/>
    <row r="172" s="221" customFormat="1" ht="12.75"/>
    <row r="173" s="221" customFormat="1" ht="12.75"/>
    <row r="174" s="221" customFormat="1" ht="12.75"/>
    <row r="175" s="221" customFormat="1" ht="12.75"/>
    <row r="176" s="221" customFormat="1" ht="12.75"/>
    <row r="177" s="221" customFormat="1" ht="12.75"/>
    <row r="178" s="221" customFormat="1" ht="12.75"/>
    <row r="179" s="221" customFormat="1" ht="12.75"/>
    <row r="180" s="221" customFormat="1" ht="12.75"/>
    <row r="181" s="221" customFormat="1" ht="12.75"/>
    <row r="182" s="221" customFormat="1" ht="12.75"/>
    <row r="183" s="221" customFormat="1" ht="12.75"/>
    <row r="184" s="221" customFormat="1" ht="12.75"/>
    <row r="185" s="221" customFormat="1" ht="12.75"/>
    <row r="186" s="221" customFormat="1" ht="12.75"/>
    <row r="187" s="221" customFormat="1" ht="12.75"/>
    <row r="188" s="221" customFormat="1" ht="12.75"/>
    <row r="189" s="221" customFormat="1" ht="12.75"/>
    <row r="190" s="221" customFormat="1" ht="12.75"/>
    <row r="191" s="221" customFormat="1" ht="12.75"/>
    <row r="192" s="221" customFormat="1" ht="12.75"/>
    <row r="193" s="221" customFormat="1" ht="12.75"/>
    <row r="194" s="221" customFormat="1" ht="12.75"/>
    <row r="195" s="221" customFormat="1" ht="12.75"/>
    <row r="196" s="221" customFormat="1" ht="12.75"/>
    <row r="197" s="221" customFormat="1" ht="12.75"/>
    <row r="198" s="221" customFormat="1" ht="12.75"/>
    <row r="199" s="221" customFormat="1" ht="12.75"/>
    <row r="200" s="221" customFormat="1" ht="12.75"/>
    <row r="201" s="221" customFormat="1" ht="12.75"/>
    <row r="202" s="221" customFormat="1" ht="12.75"/>
    <row r="203" s="221" customFormat="1" ht="12.75"/>
    <row r="204" s="221" customFormat="1" ht="12.75"/>
    <row r="205" s="221" customFormat="1" ht="12.75"/>
    <row r="206" s="221" customFormat="1" ht="12.75"/>
    <row r="207" s="221" customFormat="1" ht="12.75"/>
    <row r="208" s="221" customFormat="1" ht="12.75"/>
    <row r="209" s="221" customFormat="1" ht="12.75"/>
    <row r="210" s="221" customFormat="1" ht="12.75"/>
    <row r="211" s="221" customFormat="1" ht="12.75"/>
    <row r="212" s="221" customFormat="1" ht="12.75"/>
    <row r="213" s="221" customFormat="1" ht="12.75"/>
    <row r="214" s="221" customFormat="1" ht="12.75"/>
    <row r="215" s="221" customFormat="1" ht="12.75"/>
    <row r="216" s="221" customFormat="1" ht="12.75"/>
    <row r="217" s="221" customFormat="1" ht="12.75"/>
    <row r="218" s="221" customFormat="1" ht="12.75"/>
    <row r="219" s="221" customFormat="1" ht="12.75"/>
    <row r="220" s="221" customFormat="1" ht="12.75"/>
    <row r="221" s="221" customFormat="1" ht="12.75"/>
    <row r="222" s="221" customFormat="1" ht="12.75"/>
    <row r="223" s="221" customFormat="1" ht="12.75"/>
    <row r="224" s="221" customFormat="1" ht="12.75"/>
    <row r="225" s="221" customFormat="1" ht="12.75"/>
    <row r="226" s="221" customFormat="1" ht="12.75"/>
    <row r="227" s="221" customFormat="1" ht="12.75"/>
    <row r="228" s="221" customFormat="1" ht="12.75"/>
    <row r="229" s="221" customFormat="1" ht="12.75"/>
    <row r="230" s="221" customFormat="1" ht="12.75"/>
    <row r="231" s="221" customFormat="1" ht="12.75"/>
    <row r="232" s="221" customFormat="1" ht="12.75"/>
    <row r="233" s="221" customFormat="1" ht="12.75"/>
    <row r="234" s="221" customFormat="1" ht="12.75"/>
    <row r="235" s="221" customFormat="1" ht="12.75"/>
    <row r="236" s="221" customFormat="1" ht="12.75"/>
    <row r="237" s="221" customFormat="1" ht="12.75"/>
    <row r="238" s="221" customFormat="1" ht="12.75"/>
    <row r="239" s="221" customFormat="1" ht="12.75"/>
    <row r="240" s="221" customFormat="1" ht="12.75"/>
    <row r="241" s="221" customFormat="1" ht="12.75"/>
    <row r="242" s="221" customFormat="1" ht="12.75"/>
    <row r="243" s="221" customFormat="1" ht="12.75"/>
    <row r="244" s="221" customFormat="1" ht="12.75"/>
    <row r="245" s="221" customFormat="1" ht="12.75"/>
    <row r="246" s="221" customFormat="1" ht="12.75"/>
    <row r="247" s="221" customFormat="1" ht="12.75"/>
    <row r="248" s="221" customFormat="1" ht="12.75"/>
    <row r="249" s="221" customFormat="1" ht="12.75"/>
    <row r="250" s="221" customFormat="1" ht="12.75"/>
    <row r="251" s="221" customFormat="1" ht="12.75"/>
    <row r="252" s="221" customFormat="1" ht="12.75"/>
    <row r="253" s="221" customFormat="1" ht="12.75"/>
    <row r="254" s="221" customFormat="1" ht="12.75"/>
    <row r="255" s="221" customFormat="1" ht="12.75"/>
    <row r="256" s="221" customFormat="1" ht="12.75"/>
    <row r="257" s="221" customFormat="1" ht="12.75"/>
    <row r="258" s="221" customFormat="1" ht="12.75"/>
    <row r="259" s="221" customFormat="1" ht="12.75"/>
    <row r="260" s="221" customFormat="1" ht="12.75"/>
    <row r="261" s="221" customFormat="1" ht="12.75"/>
    <row r="262" s="221" customFormat="1" ht="12.75"/>
    <row r="263" s="221" customFormat="1" ht="12.75"/>
    <row r="264" s="221" customFormat="1" ht="12.75"/>
    <row r="265" s="221" customFormat="1" ht="12.75"/>
    <row r="266" s="221" customFormat="1" ht="12.75"/>
    <row r="267" s="221" customFormat="1" ht="12.75"/>
    <row r="268" s="221" customFormat="1" ht="12.75"/>
    <row r="269" s="221" customFormat="1" ht="12.75"/>
    <row r="270" s="221" customFormat="1" ht="12.75"/>
    <row r="271" s="221" customFormat="1" ht="12.75"/>
    <row r="272" s="221" customFormat="1" ht="12.75"/>
    <row r="273" s="221" customFormat="1" ht="12.75"/>
    <row r="274" s="221" customFormat="1" ht="12.75"/>
    <row r="275" s="221" customFormat="1" ht="12.75"/>
    <row r="276" s="221" customFormat="1" ht="12.75"/>
    <row r="277" s="221" customFormat="1" ht="12.75"/>
    <row r="278" s="221" customFormat="1" ht="12.75"/>
    <row r="279" s="221" customFormat="1" ht="12.75"/>
    <row r="280" s="221" customFormat="1" ht="12.75"/>
    <row r="281" s="221" customFormat="1" ht="12.75"/>
    <row r="282" s="221" customFormat="1" ht="12.75"/>
    <row r="283" s="221" customFormat="1" ht="12.75"/>
    <row r="284" s="221" customFormat="1" ht="12.75"/>
    <row r="285" s="221" customFormat="1" ht="12.75"/>
    <row r="286" s="221" customFormat="1" ht="12.75"/>
    <row r="287" s="221" customFormat="1" ht="12.75"/>
    <row r="288" s="221" customFormat="1" ht="12.75"/>
    <row r="289" s="221" customFormat="1" ht="12.75"/>
    <row r="290" s="221" customFormat="1" ht="12.75"/>
    <row r="291" s="221" customFormat="1" ht="12.75"/>
    <row r="292" s="221" customFormat="1" ht="12.75"/>
    <row r="293" s="221" customFormat="1" ht="12.75"/>
    <row r="294" s="221" customFormat="1" ht="12.75"/>
    <row r="295" s="221" customFormat="1" ht="12.75"/>
    <row r="296" s="221" customFormat="1" ht="12.75"/>
    <row r="297" s="221" customFormat="1" ht="12.75"/>
    <row r="298" s="221" customFormat="1" ht="12.75"/>
    <row r="299" s="221" customFormat="1" ht="12.75"/>
    <row r="300" s="221" customFormat="1" ht="12.75"/>
    <row r="301" s="221" customFormat="1" ht="12.75"/>
    <row r="302" s="221" customFormat="1" ht="12.75"/>
    <row r="303" s="221" customFormat="1" ht="12.75"/>
    <row r="304" s="221" customFormat="1" ht="12.75"/>
    <row r="305" s="221" customFormat="1" ht="12.75"/>
    <row r="306" s="221" customFormat="1" ht="12.75"/>
    <row r="307" s="221" customFormat="1" ht="12.75"/>
    <row r="308" s="221" customFormat="1" ht="12.75"/>
    <row r="309" s="221" customFormat="1" ht="12.75"/>
    <row r="310" s="221" customFormat="1" ht="12.75"/>
    <row r="311" s="221" customFormat="1" ht="12.75"/>
    <row r="312" s="221" customFormat="1" ht="12.75"/>
    <row r="313" s="221" customFormat="1" ht="12.75"/>
    <row r="314" s="221" customFormat="1" ht="12.75"/>
    <row r="315" s="221" customFormat="1" ht="12.75"/>
    <row r="316" s="221" customFormat="1" ht="12.75"/>
    <row r="317" s="221" customFormat="1" ht="12.75"/>
    <row r="318" s="221" customFormat="1" ht="12.75"/>
    <row r="319" s="221" customFormat="1" ht="12.75"/>
    <row r="320" s="221" customFormat="1" ht="12.75"/>
    <row r="321" s="221" customFormat="1" ht="12.75"/>
    <row r="322" s="221" customFormat="1" ht="12.75"/>
    <row r="323" s="221" customFormat="1" ht="12.75"/>
    <row r="324" s="221" customFormat="1" ht="12.75"/>
    <row r="325" s="221" customFormat="1" ht="12.75"/>
    <row r="326" s="221" customFormat="1" ht="12.75"/>
    <row r="327" s="221" customFormat="1" ht="12.75"/>
    <row r="328" s="221" customFormat="1" ht="12.75"/>
    <row r="329" s="221" customFormat="1" ht="12.75"/>
    <row r="330" s="221" customFormat="1" ht="12.75"/>
    <row r="331" s="221" customFormat="1" ht="12.75"/>
    <row r="332" s="221" customFormat="1" ht="12.75"/>
    <row r="333" s="221" customFormat="1" ht="12.75"/>
    <row r="334" s="221" customFormat="1" ht="12.75"/>
    <row r="335" s="221" customFormat="1" ht="12.75"/>
    <row r="336" s="221" customFormat="1" ht="12.75"/>
    <row r="337" s="221" customFormat="1" ht="12.75"/>
    <row r="338" s="221" customFormat="1" ht="12.75"/>
    <row r="339" s="221" customFormat="1" ht="12.75"/>
    <row r="340" s="221" customFormat="1" ht="12.75"/>
    <row r="341" s="221" customFormat="1" ht="12.75"/>
    <row r="342" s="221" customFormat="1" ht="12.75"/>
    <row r="343" s="221" customFormat="1" ht="12.75"/>
    <row r="344" s="221" customFormat="1" ht="12.75"/>
    <row r="345" s="221" customFormat="1" ht="12.75"/>
    <row r="346" s="221" customFormat="1" ht="12.75"/>
    <row r="347" s="221" customFormat="1" ht="12.75"/>
    <row r="348" s="221" customFormat="1" ht="12.75"/>
    <row r="349" s="221" customFormat="1" ht="12.75"/>
    <row r="350" s="221" customFormat="1" ht="12.75"/>
    <row r="351" s="221" customFormat="1" ht="12.75"/>
    <row r="352" s="221" customFormat="1" ht="12.75"/>
    <row r="353" s="221" customFormat="1" ht="12.75"/>
    <row r="354" s="221" customFormat="1" ht="12.75"/>
    <row r="355" s="221" customFormat="1" ht="12.75"/>
    <row r="356" s="221" customFormat="1" ht="12.75"/>
    <row r="357" s="221" customFormat="1" ht="12.75"/>
    <row r="358" s="221" customFormat="1" ht="12.75"/>
    <row r="359" s="221" customFormat="1" ht="12.75"/>
    <row r="360" s="221" customFormat="1" ht="12.75"/>
    <row r="361" s="221" customFormat="1" ht="12.75"/>
    <row r="362" s="221" customFormat="1" ht="12.75"/>
    <row r="363" s="221" customFormat="1" ht="12.75"/>
    <row r="364" s="221" customFormat="1" ht="12.75"/>
    <row r="365" s="221" customFormat="1" ht="12.75"/>
    <row r="366" s="221" customFormat="1" ht="12.75"/>
    <row r="367" s="221" customFormat="1" ht="12.75"/>
    <row r="368" s="221" customFormat="1" ht="12.75"/>
    <row r="369" s="221" customFormat="1" ht="12.75"/>
    <row r="370" s="221" customFormat="1" ht="12.75"/>
    <row r="371" s="221" customFormat="1" ht="12.75"/>
    <row r="372" s="221" customFormat="1" ht="12.75"/>
    <row r="373" s="221" customFormat="1" ht="12.75"/>
    <row r="374" s="221" customFormat="1" ht="12.75"/>
    <row r="375" s="221" customFormat="1" ht="12.75"/>
    <row r="376" s="221" customFormat="1" ht="12.75"/>
    <row r="377" s="221" customFormat="1" ht="12.75"/>
    <row r="378" s="221" customFormat="1" ht="12.75"/>
    <row r="379" s="221" customFormat="1" ht="12.75"/>
    <row r="380" s="221" customFormat="1" ht="12.75"/>
    <row r="381" s="221" customFormat="1" ht="12.75"/>
    <row r="382" s="221" customFormat="1" ht="12.75"/>
    <row r="383" s="221" customFormat="1" ht="12.75"/>
    <row r="384" s="221" customFormat="1" ht="12.75"/>
  </sheetData>
  <sheetProtection/>
  <printOptions/>
  <pageMargins left="0.5118110236220472" right="0" top="0.5905511811023623" bottom="0.5905511811023623" header="0.3937007874015748" footer="0.3937007874015748"/>
  <pageSetup firstPageNumber="8" useFirstPageNumber="1" horizontalDpi="600" verticalDpi="600" orientation="portrait" paperSize="9" scale="8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10"/>
  <sheetViews>
    <sheetView zoomScalePageLayoutView="0" workbookViewId="0" topLeftCell="A2">
      <selection activeCell="E2" sqref="E2"/>
    </sheetView>
  </sheetViews>
  <sheetFormatPr defaultColWidth="9.140625" defaultRowHeight="12.75"/>
  <cols>
    <col min="1" max="1" width="9.7109375" style="235" customWidth="1"/>
    <col min="2" max="2" width="44.140625" style="37" customWidth="1"/>
    <col min="3" max="5" width="15.7109375" style="45" customWidth="1"/>
    <col min="6" max="6" width="8.28125" style="37" customWidth="1"/>
    <col min="7" max="7" width="8.140625" style="37" customWidth="1"/>
    <col min="8" max="8" width="15.28125" style="37" customWidth="1"/>
    <col min="9" max="16384" width="9.140625" style="37" customWidth="1"/>
  </cols>
  <sheetData>
    <row r="1" spans="1:5" s="143" customFormat="1" ht="12.75" hidden="1">
      <c r="A1" s="233">
        <v>11598</v>
      </c>
      <c r="C1" s="145"/>
      <c r="D1" s="145"/>
      <c r="E1" s="145"/>
    </row>
    <row r="2" spans="1:6" s="143" customFormat="1" ht="15.75">
      <c r="A2" s="308" t="s">
        <v>2680</v>
      </c>
      <c r="B2" s="309"/>
      <c r="C2" s="246"/>
      <c r="D2" s="246"/>
      <c r="E2" s="246"/>
      <c r="F2" s="246"/>
    </row>
    <row r="3" spans="1:6" s="143" customFormat="1" ht="15">
      <c r="A3" s="310" t="s">
        <v>2681</v>
      </c>
      <c r="B3" s="310"/>
      <c r="C3" s="310"/>
      <c r="D3" s="310"/>
      <c r="E3" s="310"/>
      <c r="F3" s="310"/>
    </row>
    <row r="4" spans="1:6" s="143" customFormat="1" ht="6.75" customHeight="1">
      <c r="A4" s="247"/>
      <c r="B4" s="247"/>
      <c r="C4" s="248"/>
      <c r="D4" s="248"/>
      <c r="E4" s="248"/>
      <c r="F4" s="249"/>
    </row>
    <row r="5" spans="1:6" s="143" customFormat="1" ht="15.75">
      <c r="A5" s="250" t="s">
        <v>2683</v>
      </c>
      <c r="B5" s="35"/>
      <c r="C5" s="246"/>
      <c r="D5" s="246"/>
      <c r="E5" s="246"/>
      <c r="F5" s="246"/>
    </row>
    <row r="6" spans="1:6" s="143" customFormat="1" ht="15.75">
      <c r="A6" s="250" t="s">
        <v>2682</v>
      </c>
      <c r="B6" s="35"/>
      <c r="C6" s="246"/>
      <c r="D6" s="246"/>
      <c r="E6" s="246"/>
      <c r="F6" s="246"/>
    </row>
    <row r="7" s="1" customFormat="1" ht="12.75">
      <c r="A7" s="234"/>
    </row>
    <row r="8" s="1" customFormat="1" ht="15">
      <c r="A8" s="243" t="s">
        <v>2678</v>
      </c>
    </row>
    <row r="9" spans="3:5" ht="12.75">
      <c r="C9" s="37"/>
      <c r="D9" s="37"/>
      <c r="E9" s="37"/>
    </row>
    <row r="10" spans="1:6" ht="38.25" customHeight="1">
      <c r="A10" s="23" t="s">
        <v>2545</v>
      </c>
      <c r="B10" s="23" t="s">
        <v>2541</v>
      </c>
      <c r="C10" s="41" t="s">
        <v>2515</v>
      </c>
      <c r="D10" s="41" t="s">
        <v>2513</v>
      </c>
      <c r="E10" s="46" t="s">
        <v>2710</v>
      </c>
      <c r="F10" s="46" t="s">
        <v>2673</v>
      </c>
    </row>
    <row r="11" spans="1:6" ht="12.75">
      <c r="A11" s="176" t="s">
        <v>2</v>
      </c>
      <c r="B11" s="176" t="s">
        <v>3</v>
      </c>
      <c r="C11" s="241">
        <v>3</v>
      </c>
      <c r="D11" s="241">
        <v>4</v>
      </c>
      <c r="E11" s="242">
        <v>5</v>
      </c>
      <c r="F11" s="242">
        <v>6</v>
      </c>
    </row>
    <row r="12" spans="1:6" ht="5.25" customHeight="1">
      <c r="A12" s="238"/>
      <c r="B12" s="238"/>
      <c r="C12" s="240"/>
      <c r="D12" s="240"/>
      <c r="E12" s="239"/>
      <c r="F12" s="239"/>
    </row>
    <row r="13" spans="1:6" ht="23.25" customHeight="1">
      <c r="A13" s="254"/>
      <c r="B13" s="255" t="s">
        <v>2674</v>
      </c>
      <c r="C13" s="256">
        <f>C15+C19+C24+C27+C33+C37+C46+C49+C52+C57+C62+C65+C68</f>
        <v>801680000</v>
      </c>
      <c r="D13" s="256">
        <f>D15+D19+D24+D27+D33+D37+D46+D49+D52+D57+D62+D65+D68</f>
        <v>801680000</v>
      </c>
      <c r="E13" s="256">
        <f>E15+E19+E24+E27+E33+E37+E46+E49+E52+E57+E62+E65+E68</f>
        <v>729527404.05</v>
      </c>
      <c r="F13" s="257">
        <f>E13/D13*100</f>
        <v>90.99982587191896</v>
      </c>
    </row>
    <row r="14" spans="2:6" ht="5.25" customHeight="1">
      <c r="B14" s="1"/>
      <c r="C14" s="37"/>
      <c r="D14" s="37"/>
      <c r="E14" s="37"/>
      <c r="F14" s="244"/>
    </row>
    <row r="15" spans="1:6" s="129" customFormat="1" ht="38.25">
      <c r="A15" s="133" t="s">
        <v>2590</v>
      </c>
      <c r="B15" s="159" t="s">
        <v>2592</v>
      </c>
      <c r="C15" s="160">
        <f>C16+C17</f>
        <v>13126600</v>
      </c>
      <c r="D15" s="160">
        <f>D16+D17</f>
        <v>13126600</v>
      </c>
      <c r="E15" s="160">
        <f>E16+E17</f>
        <v>7079177.05</v>
      </c>
      <c r="F15" s="244">
        <f>E15/D15*100</f>
        <v>53.93001272225861</v>
      </c>
    </row>
    <row r="16" spans="1:6" s="129" customFormat="1" ht="12.75">
      <c r="A16" s="270" t="s">
        <v>2591</v>
      </c>
      <c r="B16" s="131" t="s">
        <v>2593</v>
      </c>
      <c r="C16" s="251">
        <v>6364600</v>
      </c>
      <c r="D16" s="251">
        <v>6619900</v>
      </c>
      <c r="E16" s="251">
        <v>3289771.59</v>
      </c>
      <c r="F16" s="245">
        <f aca="true" t="shared" si="0" ref="F16:F66">E16/D16*100</f>
        <v>49.6951855768214</v>
      </c>
    </row>
    <row r="17" spans="1:6" s="129" customFormat="1" ht="12.75">
      <c r="A17" s="270" t="s">
        <v>2594</v>
      </c>
      <c r="B17" s="131" t="s">
        <v>2595</v>
      </c>
      <c r="C17" s="251">
        <v>6762000</v>
      </c>
      <c r="D17" s="251">
        <v>6506700</v>
      </c>
      <c r="E17" s="251">
        <v>3789405.46</v>
      </c>
      <c r="F17" s="245">
        <f t="shared" si="0"/>
        <v>58.23851506908264</v>
      </c>
    </row>
    <row r="18" spans="1:6" s="129" customFormat="1" ht="6.75" customHeight="1">
      <c r="A18" s="130"/>
      <c r="B18" s="131"/>
      <c r="C18" s="251"/>
      <c r="D18" s="251"/>
      <c r="E18" s="251"/>
      <c r="F18" s="245"/>
    </row>
    <row r="19" spans="1:6" s="129" customFormat="1" ht="26.25" customHeight="1">
      <c r="A19" s="133" t="s">
        <v>2596</v>
      </c>
      <c r="B19" s="159" t="s">
        <v>2675</v>
      </c>
      <c r="C19" s="160">
        <f>C20+C21+C22</f>
        <v>249299160</v>
      </c>
      <c r="D19" s="160">
        <f>D20+D21+D22</f>
        <v>248109670</v>
      </c>
      <c r="E19" s="160">
        <f>E20+E21+E22</f>
        <v>213724654.12</v>
      </c>
      <c r="F19" s="244">
        <f t="shared" si="0"/>
        <v>86.14120284791802</v>
      </c>
    </row>
    <row r="20" spans="1:6" s="129" customFormat="1" ht="12.75">
      <c r="A20" s="270" t="s">
        <v>2597</v>
      </c>
      <c r="B20" s="131" t="s">
        <v>2598</v>
      </c>
      <c r="C20" s="251">
        <v>134378160</v>
      </c>
      <c r="D20" s="251">
        <v>133188670</v>
      </c>
      <c r="E20" s="251">
        <v>115006335.19</v>
      </c>
      <c r="F20" s="245">
        <f t="shared" si="0"/>
        <v>86.34843728824681</v>
      </c>
    </row>
    <row r="21" spans="1:6" s="129" customFormat="1" ht="12.75">
      <c r="A21" s="270" t="s">
        <v>2599</v>
      </c>
      <c r="B21" s="131" t="s">
        <v>2600</v>
      </c>
      <c r="C21" s="251">
        <v>114741000</v>
      </c>
      <c r="D21" s="251">
        <v>114741000</v>
      </c>
      <c r="E21" s="251">
        <v>98539827.74</v>
      </c>
      <c r="F21" s="245">
        <f t="shared" si="0"/>
        <v>85.8802239304172</v>
      </c>
    </row>
    <row r="22" spans="1:6" s="129" customFormat="1" ht="12.75">
      <c r="A22" s="270" t="s">
        <v>2601</v>
      </c>
      <c r="B22" s="131" t="s">
        <v>2602</v>
      </c>
      <c r="C22" s="251">
        <v>180000</v>
      </c>
      <c r="D22" s="251">
        <v>180000</v>
      </c>
      <c r="E22" s="251">
        <v>178491.19</v>
      </c>
      <c r="F22" s="245">
        <f t="shared" si="0"/>
        <v>99.16177222222223</v>
      </c>
    </row>
    <row r="23" spans="1:6" s="129" customFormat="1" ht="6.75" customHeight="1">
      <c r="A23" s="130"/>
      <c r="B23" s="131"/>
      <c r="C23" s="251"/>
      <c r="D23" s="251"/>
      <c r="E23" s="251"/>
      <c r="F23" s="245"/>
    </row>
    <row r="24" spans="1:6" s="129" customFormat="1" ht="26.25" customHeight="1">
      <c r="A24" s="133" t="s">
        <v>2603</v>
      </c>
      <c r="B24" s="159" t="s">
        <v>2604</v>
      </c>
      <c r="C24" s="160">
        <f>C25</f>
        <v>8477000</v>
      </c>
      <c r="D24" s="160">
        <f>D25</f>
        <v>8477000</v>
      </c>
      <c r="E24" s="160">
        <f>E25</f>
        <v>6222445.51</v>
      </c>
      <c r="F24" s="244">
        <f>E24/D24*100</f>
        <v>73.40386351303528</v>
      </c>
    </row>
    <row r="25" spans="1:6" s="129" customFormat="1" ht="12.75">
      <c r="A25" s="270" t="s">
        <v>2605</v>
      </c>
      <c r="B25" s="131" t="s">
        <v>2606</v>
      </c>
      <c r="C25" s="252">
        <v>8477000</v>
      </c>
      <c r="D25" s="252">
        <v>8477000</v>
      </c>
      <c r="E25" s="252">
        <v>6222445.51</v>
      </c>
      <c r="F25" s="245">
        <f t="shared" si="0"/>
        <v>73.40386351303528</v>
      </c>
    </row>
    <row r="26" spans="1:6" s="129" customFormat="1" ht="6.75" customHeight="1">
      <c r="A26" s="130"/>
      <c r="B26" s="131"/>
      <c r="C26" s="252"/>
      <c r="D26" s="252"/>
      <c r="E26" s="252"/>
      <c r="F26" s="245"/>
    </row>
    <row r="27" spans="1:6" s="129" customFormat="1" ht="25.5">
      <c r="A27" s="133" t="s">
        <v>2607</v>
      </c>
      <c r="B27" s="159" t="s">
        <v>2608</v>
      </c>
      <c r="C27" s="160">
        <f>C28+C29+C30+C31</f>
        <v>85626588</v>
      </c>
      <c r="D27" s="160">
        <f>D28+D29+D30+D31</f>
        <v>85626588</v>
      </c>
      <c r="E27" s="160">
        <f>E28+E29+E30+E31</f>
        <v>84400936.92999999</v>
      </c>
      <c r="F27" s="244">
        <f t="shared" si="0"/>
        <v>98.56860923852297</v>
      </c>
    </row>
    <row r="28" spans="1:6" s="129" customFormat="1" ht="12.75">
      <c r="A28" s="270" t="s">
        <v>2609</v>
      </c>
      <c r="B28" s="131" t="s">
        <v>2610</v>
      </c>
      <c r="C28" s="252">
        <v>6292500</v>
      </c>
      <c r="D28" s="252">
        <v>6160325</v>
      </c>
      <c r="E28" s="252">
        <v>6033051.84</v>
      </c>
      <c r="F28" s="245">
        <f>E28/D28*100</f>
        <v>97.93398627507477</v>
      </c>
    </row>
    <row r="29" spans="1:6" s="129" customFormat="1" ht="12.75">
      <c r="A29" s="270" t="s">
        <v>2611</v>
      </c>
      <c r="B29" s="131" t="s">
        <v>2612</v>
      </c>
      <c r="C29" s="252">
        <v>55014300</v>
      </c>
      <c r="D29" s="252">
        <v>55014300</v>
      </c>
      <c r="E29" s="252">
        <v>54368431</v>
      </c>
      <c r="F29" s="245">
        <f t="shared" si="0"/>
        <v>98.8259979678011</v>
      </c>
    </row>
    <row r="30" spans="1:6" s="129" customFormat="1" ht="12.75">
      <c r="A30" s="270" t="s">
        <v>2613</v>
      </c>
      <c r="B30" s="131" t="s">
        <v>2614</v>
      </c>
      <c r="C30" s="252">
        <v>3024131</v>
      </c>
      <c r="D30" s="252">
        <v>3024131</v>
      </c>
      <c r="E30" s="252">
        <v>2996779.9699999997</v>
      </c>
      <c r="F30" s="245">
        <f t="shared" si="0"/>
        <v>99.09557390205649</v>
      </c>
    </row>
    <row r="31" spans="1:6" s="129" customFormat="1" ht="12.75">
      <c r="A31" s="270" t="s">
        <v>2615</v>
      </c>
      <c r="B31" s="131" t="s">
        <v>2616</v>
      </c>
      <c r="C31" s="252">
        <v>21295657</v>
      </c>
      <c r="D31" s="252">
        <v>21427832</v>
      </c>
      <c r="E31" s="252">
        <v>21002674.119999994</v>
      </c>
      <c r="F31" s="245">
        <f t="shared" si="0"/>
        <v>98.01586142732496</v>
      </c>
    </row>
    <row r="32" spans="1:6" s="129" customFormat="1" ht="6.75" customHeight="1">
      <c r="A32" s="130"/>
      <c r="B32" s="131"/>
      <c r="C32" s="252"/>
      <c r="D32" s="252"/>
      <c r="E32" s="252"/>
      <c r="F32" s="245"/>
    </row>
    <row r="33" spans="1:6" s="129" customFormat="1" ht="26.25" customHeight="1">
      <c r="A33" s="133" t="s">
        <v>2617</v>
      </c>
      <c r="B33" s="159" t="s">
        <v>2622</v>
      </c>
      <c r="C33" s="160">
        <f>C34+C35</f>
        <v>48579000</v>
      </c>
      <c r="D33" s="160">
        <f>D34+D35</f>
        <v>48579000</v>
      </c>
      <c r="E33" s="160">
        <f>E34+E35</f>
        <v>44807105.74</v>
      </c>
      <c r="F33" s="244">
        <f>E33/D33*100</f>
        <v>92.23554568846622</v>
      </c>
    </row>
    <row r="34" spans="1:6" s="129" customFormat="1" ht="26.25" customHeight="1">
      <c r="A34" s="270" t="s">
        <v>2618</v>
      </c>
      <c r="B34" s="131" t="s">
        <v>2619</v>
      </c>
      <c r="C34" s="253">
        <v>47141000</v>
      </c>
      <c r="D34" s="253">
        <v>47141000</v>
      </c>
      <c r="E34" s="253">
        <v>43520455.93</v>
      </c>
      <c r="F34" s="245">
        <f t="shared" si="0"/>
        <v>92.31975547824611</v>
      </c>
    </row>
    <row r="35" spans="1:6" s="129" customFormat="1" ht="12.75">
      <c r="A35" s="270" t="s">
        <v>2620</v>
      </c>
      <c r="B35" s="131" t="s">
        <v>2621</v>
      </c>
      <c r="C35" s="252">
        <v>1438000</v>
      </c>
      <c r="D35" s="252">
        <v>1438000</v>
      </c>
      <c r="E35" s="252">
        <v>1286649.81</v>
      </c>
      <c r="F35" s="245">
        <f t="shared" si="0"/>
        <v>89.47495201668984</v>
      </c>
    </row>
    <row r="36" spans="1:6" s="129" customFormat="1" ht="6.75" customHeight="1">
      <c r="A36" s="130"/>
      <c r="B36" s="131"/>
      <c r="C36" s="252"/>
      <c r="D36" s="252"/>
      <c r="E36" s="252"/>
      <c r="F36" s="245"/>
    </row>
    <row r="37" spans="1:6" s="129" customFormat="1" ht="25.5">
      <c r="A37" s="133" t="s">
        <v>2623</v>
      </c>
      <c r="B37" s="159" t="s">
        <v>2626</v>
      </c>
      <c r="C37" s="160">
        <f>C38+C39+C40+C41+C42+C43+C44</f>
        <v>88467790</v>
      </c>
      <c r="D37" s="160">
        <f>D38+D39+D40+D41+D42+D43+D44</f>
        <v>88467790</v>
      </c>
      <c r="E37" s="160">
        <f>E38+E39+E40+E41+E42+E43+E44</f>
        <v>79873367.63999999</v>
      </c>
      <c r="F37" s="244">
        <f t="shared" si="0"/>
        <v>90.28525256480351</v>
      </c>
    </row>
    <row r="38" spans="1:6" s="129" customFormat="1" ht="12.75">
      <c r="A38" s="270" t="s">
        <v>2624</v>
      </c>
      <c r="B38" s="131" t="s">
        <v>2625</v>
      </c>
      <c r="C38" s="252">
        <v>27003150</v>
      </c>
      <c r="D38" s="252">
        <v>27003150</v>
      </c>
      <c r="E38" s="252">
        <v>21548282.86</v>
      </c>
      <c r="F38" s="245">
        <f t="shared" si="0"/>
        <v>79.79914513677107</v>
      </c>
    </row>
    <row r="39" spans="1:6" s="129" customFormat="1" ht="12.75">
      <c r="A39" s="270" t="s">
        <v>2627</v>
      </c>
      <c r="B39" s="131" t="s">
        <v>2628</v>
      </c>
      <c r="C39" s="252">
        <v>7901900</v>
      </c>
      <c r="D39" s="252">
        <v>7901900</v>
      </c>
      <c r="E39" s="252">
        <v>7418934.050000001</v>
      </c>
      <c r="F39" s="245">
        <f t="shared" si="0"/>
        <v>93.8879769422544</v>
      </c>
    </row>
    <row r="40" spans="1:6" s="129" customFormat="1" ht="12.75">
      <c r="A40" s="270" t="s">
        <v>2629</v>
      </c>
      <c r="B40" s="131" t="s">
        <v>2630</v>
      </c>
      <c r="C40" s="252">
        <v>2428860</v>
      </c>
      <c r="D40" s="252">
        <v>2428860</v>
      </c>
      <c r="E40" s="252">
        <v>2185588.08</v>
      </c>
      <c r="F40" s="245">
        <f t="shared" si="0"/>
        <v>89.98411106444999</v>
      </c>
    </row>
    <row r="41" spans="1:6" s="129" customFormat="1" ht="12.75">
      <c r="A41" s="270" t="s">
        <v>2631</v>
      </c>
      <c r="B41" s="130" t="s">
        <v>2632</v>
      </c>
      <c r="C41" s="253">
        <v>4081100</v>
      </c>
      <c r="D41" s="253">
        <v>4081100</v>
      </c>
      <c r="E41" s="253">
        <v>3669587.78</v>
      </c>
      <c r="F41" s="245">
        <f t="shared" si="0"/>
        <v>89.91663473083237</v>
      </c>
    </row>
    <row r="42" spans="1:6" s="129" customFormat="1" ht="12.75">
      <c r="A42" s="270" t="s">
        <v>2633</v>
      </c>
      <c r="B42" s="131" t="s">
        <v>2634</v>
      </c>
      <c r="C42" s="252">
        <v>41306000</v>
      </c>
      <c r="D42" s="252">
        <v>41306000</v>
      </c>
      <c r="E42" s="252">
        <v>40353064.14</v>
      </c>
      <c r="F42" s="245">
        <f t="shared" si="0"/>
        <v>97.6929844090447</v>
      </c>
    </row>
    <row r="43" spans="1:6" s="129" customFormat="1" ht="12.75">
      <c r="A43" s="270" t="s">
        <v>2635</v>
      </c>
      <c r="B43" s="131" t="s">
        <v>2636</v>
      </c>
      <c r="C43" s="252">
        <v>4296200</v>
      </c>
      <c r="D43" s="252">
        <v>4296200</v>
      </c>
      <c r="E43" s="252">
        <v>4149598.2399999998</v>
      </c>
      <c r="F43" s="245">
        <f t="shared" si="0"/>
        <v>96.58764117126762</v>
      </c>
    </row>
    <row r="44" spans="1:6" s="129" customFormat="1" ht="12.75">
      <c r="A44" s="270" t="s">
        <v>2637</v>
      </c>
      <c r="B44" s="131" t="s">
        <v>2638</v>
      </c>
      <c r="C44" s="252">
        <v>1450580</v>
      </c>
      <c r="D44" s="252">
        <v>1450580</v>
      </c>
      <c r="E44" s="252">
        <v>548312.49</v>
      </c>
      <c r="F44" s="245">
        <f t="shared" si="0"/>
        <v>37.79953466889106</v>
      </c>
    </row>
    <row r="45" spans="1:6" s="129" customFormat="1" ht="6.75" customHeight="1">
      <c r="A45" s="130"/>
      <c r="B45" s="131"/>
      <c r="C45" s="252"/>
      <c r="D45" s="252"/>
      <c r="E45" s="252"/>
      <c r="F45" s="245"/>
    </row>
    <row r="46" spans="1:6" s="129" customFormat="1" ht="26.25" customHeight="1">
      <c r="A46" s="133" t="s">
        <v>2639</v>
      </c>
      <c r="B46" s="159" t="s">
        <v>2641</v>
      </c>
      <c r="C46" s="160">
        <f>C47</f>
        <v>89304000</v>
      </c>
      <c r="D46" s="160">
        <f>D47</f>
        <v>91755490</v>
      </c>
      <c r="E46" s="160">
        <f>E47</f>
        <v>88024019.33</v>
      </c>
      <c r="F46" s="244">
        <f>E46/D46*100</f>
        <v>95.93324533496579</v>
      </c>
    </row>
    <row r="47" spans="1:6" s="129" customFormat="1" ht="25.5">
      <c r="A47" s="270" t="s">
        <v>2640</v>
      </c>
      <c r="B47" s="131" t="s">
        <v>2676</v>
      </c>
      <c r="C47" s="253">
        <v>89304000</v>
      </c>
      <c r="D47" s="253">
        <v>91755490</v>
      </c>
      <c r="E47" s="253">
        <v>88024019.33</v>
      </c>
      <c r="F47" s="245">
        <f t="shared" si="0"/>
        <v>95.93324533496579</v>
      </c>
    </row>
    <row r="48" spans="1:6" s="129" customFormat="1" ht="6.75" customHeight="1">
      <c r="A48" s="130"/>
      <c r="B48" s="131"/>
      <c r="C48" s="253"/>
      <c r="D48" s="253"/>
      <c r="E48" s="253"/>
      <c r="F48" s="245"/>
    </row>
    <row r="49" spans="1:6" s="129" customFormat="1" ht="26.25" customHeight="1">
      <c r="A49" s="133" t="s">
        <v>2644</v>
      </c>
      <c r="B49" s="159" t="s">
        <v>2643</v>
      </c>
      <c r="C49" s="160">
        <f>C50</f>
        <v>107864000</v>
      </c>
      <c r="D49" s="160">
        <f>D50</f>
        <v>106602000</v>
      </c>
      <c r="E49" s="160">
        <f>E50</f>
        <v>106369945.94999999</v>
      </c>
      <c r="F49" s="244">
        <f>E49/D49*100</f>
        <v>99.78231735802329</v>
      </c>
    </row>
    <row r="50" spans="1:6" s="129" customFormat="1" ht="12.75">
      <c r="A50" s="270" t="s">
        <v>2645</v>
      </c>
      <c r="B50" s="131" t="s">
        <v>2646</v>
      </c>
      <c r="C50" s="252">
        <v>107864000</v>
      </c>
      <c r="D50" s="252">
        <v>106602000</v>
      </c>
      <c r="E50" s="252">
        <v>106369945.94999999</v>
      </c>
      <c r="F50" s="245">
        <f t="shared" si="0"/>
        <v>99.78231735802329</v>
      </c>
    </row>
    <row r="51" spans="1:6" s="129" customFormat="1" ht="6.75" customHeight="1">
      <c r="A51" s="130"/>
      <c r="B51" s="131"/>
      <c r="C51" s="252"/>
      <c r="D51" s="252"/>
      <c r="E51" s="252"/>
      <c r="F51" s="245"/>
    </row>
    <row r="52" spans="1:6" s="129" customFormat="1" ht="25.5">
      <c r="A52" s="133" t="s">
        <v>2647</v>
      </c>
      <c r="B52" s="159" t="s">
        <v>2649</v>
      </c>
      <c r="C52" s="160">
        <f>C53+C54+C55</f>
        <v>38087000</v>
      </c>
      <c r="D52" s="160">
        <f>D53+D54+D55</f>
        <v>38087000</v>
      </c>
      <c r="E52" s="160">
        <f>E53+E54+E55</f>
        <v>35933587.86</v>
      </c>
      <c r="F52" s="244">
        <f>E52/D52*100</f>
        <v>94.34607047023918</v>
      </c>
    </row>
    <row r="53" spans="1:6" s="129" customFormat="1" ht="12.75">
      <c r="A53" s="270" t="s">
        <v>2648</v>
      </c>
      <c r="B53" s="131" t="s">
        <v>2650</v>
      </c>
      <c r="C53" s="252">
        <v>12275200</v>
      </c>
      <c r="D53" s="252">
        <v>12372200</v>
      </c>
      <c r="E53" s="252">
        <v>11603934.12</v>
      </c>
      <c r="F53" s="245">
        <f t="shared" si="0"/>
        <v>93.79038586508462</v>
      </c>
    </row>
    <row r="54" spans="1:6" s="129" customFormat="1" ht="12.75">
      <c r="A54" s="270" t="s">
        <v>2651</v>
      </c>
      <c r="B54" s="131" t="s">
        <v>2652</v>
      </c>
      <c r="C54" s="252">
        <v>24895500</v>
      </c>
      <c r="D54" s="252">
        <v>24798500</v>
      </c>
      <c r="E54" s="252">
        <v>23606393.53</v>
      </c>
      <c r="F54" s="245">
        <f t="shared" si="0"/>
        <v>95.19282831622881</v>
      </c>
    </row>
    <row r="55" spans="1:6" s="129" customFormat="1" ht="12.75">
      <c r="A55" s="270" t="s">
        <v>2653</v>
      </c>
      <c r="B55" s="131" t="s">
        <v>2654</v>
      </c>
      <c r="C55" s="252">
        <v>916300</v>
      </c>
      <c r="D55" s="252">
        <v>916300</v>
      </c>
      <c r="E55" s="252">
        <v>723260.21</v>
      </c>
      <c r="F55" s="245">
        <f t="shared" si="0"/>
        <v>78.93268689293899</v>
      </c>
    </row>
    <row r="56" spans="1:6" s="129" customFormat="1" ht="6.75" customHeight="1">
      <c r="A56" s="130"/>
      <c r="B56" s="131"/>
      <c r="C56" s="252"/>
      <c r="D56" s="252"/>
      <c r="E56" s="252"/>
      <c r="F56" s="245"/>
    </row>
    <row r="57" spans="1:6" s="129" customFormat="1" ht="12.75">
      <c r="A57" s="133" t="s">
        <v>2655</v>
      </c>
      <c r="B57" s="159" t="s">
        <v>2664</v>
      </c>
      <c r="C57" s="160">
        <f>C58+C59+C60</f>
        <v>15763450</v>
      </c>
      <c r="D57" s="160">
        <f>D58+D59+D60</f>
        <v>15763450</v>
      </c>
      <c r="E57" s="160">
        <f>E58+E59+E60</f>
        <v>14584509.25</v>
      </c>
      <c r="F57" s="244">
        <f>E57/D57*100</f>
        <v>92.52104869175213</v>
      </c>
    </row>
    <row r="58" spans="1:6" s="129" customFormat="1" ht="12.75">
      <c r="A58" s="270" t="s">
        <v>2656</v>
      </c>
      <c r="B58" s="131" t="s">
        <v>2657</v>
      </c>
      <c r="C58" s="252">
        <v>6083250</v>
      </c>
      <c r="D58" s="252">
        <v>6083250</v>
      </c>
      <c r="E58" s="252">
        <v>6048372.069999999</v>
      </c>
      <c r="F58" s="245">
        <f t="shared" si="0"/>
        <v>99.4266563103604</v>
      </c>
    </row>
    <row r="59" spans="1:6" s="129" customFormat="1" ht="12.75">
      <c r="A59" s="270" t="s">
        <v>2658</v>
      </c>
      <c r="B59" s="131" t="s">
        <v>2693</v>
      </c>
      <c r="C59" s="252">
        <v>883500</v>
      </c>
      <c r="D59" s="252">
        <v>883500</v>
      </c>
      <c r="E59" s="252">
        <v>776501.34</v>
      </c>
      <c r="F59" s="245">
        <f t="shared" si="0"/>
        <v>87.88922920203734</v>
      </c>
    </row>
    <row r="60" spans="1:6" s="129" customFormat="1" ht="12.75">
      <c r="A60" s="270" t="s">
        <v>2659</v>
      </c>
      <c r="B60" s="131" t="s">
        <v>2660</v>
      </c>
      <c r="C60" s="252">
        <v>8796700</v>
      </c>
      <c r="D60" s="252">
        <v>8796700</v>
      </c>
      <c r="E60" s="252">
        <v>7759635.840000001</v>
      </c>
      <c r="F60" s="245">
        <f t="shared" si="0"/>
        <v>88.210759034638</v>
      </c>
    </row>
    <row r="61" spans="1:6" s="129" customFormat="1" ht="6.75" customHeight="1">
      <c r="A61" s="130"/>
      <c r="B61" s="131"/>
      <c r="C61" s="252"/>
      <c r="D61" s="252"/>
      <c r="E61" s="252"/>
      <c r="F61" s="245"/>
    </row>
    <row r="62" spans="1:6" s="129" customFormat="1" ht="25.5">
      <c r="A62" s="133" t="s">
        <v>2661</v>
      </c>
      <c r="B62" s="159" t="s">
        <v>2663</v>
      </c>
      <c r="C62" s="160">
        <f>C63</f>
        <v>15140000</v>
      </c>
      <c r="D62" s="160">
        <f>D63</f>
        <v>15140000</v>
      </c>
      <c r="E62" s="160">
        <f>E63</f>
        <v>13239885.27</v>
      </c>
      <c r="F62" s="244">
        <f t="shared" si="0"/>
        <v>87.44970455746368</v>
      </c>
    </row>
    <row r="63" spans="1:6" s="129" customFormat="1" ht="12.75">
      <c r="A63" s="270" t="s">
        <v>2662</v>
      </c>
      <c r="B63" s="131" t="s">
        <v>2677</v>
      </c>
      <c r="C63" s="252">
        <v>15140000</v>
      </c>
      <c r="D63" s="252">
        <v>15140000</v>
      </c>
      <c r="E63" s="252">
        <v>13239885.27</v>
      </c>
      <c r="F63" s="245">
        <f t="shared" si="0"/>
        <v>87.44970455746368</v>
      </c>
    </row>
    <row r="64" spans="1:6" s="129" customFormat="1" ht="6.75" customHeight="1">
      <c r="A64" s="130"/>
      <c r="B64" s="131"/>
      <c r="C64" s="252"/>
      <c r="D64" s="252"/>
      <c r="E64" s="252"/>
      <c r="F64" s="245"/>
    </row>
    <row r="65" spans="1:6" s="129" customFormat="1" ht="38.25">
      <c r="A65" s="133" t="s">
        <v>2665</v>
      </c>
      <c r="B65" s="159" t="s">
        <v>2666</v>
      </c>
      <c r="C65" s="160">
        <f>C66</f>
        <v>70000</v>
      </c>
      <c r="D65" s="160">
        <f>D66</f>
        <v>70000</v>
      </c>
      <c r="E65" s="160">
        <f>E66</f>
        <v>54837.59</v>
      </c>
      <c r="F65" s="244">
        <f t="shared" si="0"/>
        <v>78.33941428571428</v>
      </c>
    </row>
    <row r="66" spans="1:6" s="129" customFormat="1" ht="26.25" customHeight="1">
      <c r="A66" s="270" t="s">
        <v>2667</v>
      </c>
      <c r="B66" s="131" t="s">
        <v>2668</v>
      </c>
      <c r="C66" s="253">
        <v>70000</v>
      </c>
      <c r="D66" s="253">
        <v>70000</v>
      </c>
      <c r="E66" s="253">
        <v>54837.59</v>
      </c>
      <c r="F66" s="245">
        <f t="shared" si="0"/>
        <v>78.33941428571428</v>
      </c>
    </row>
    <row r="67" spans="1:6" s="129" customFormat="1" ht="6.75" customHeight="1">
      <c r="A67" s="130"/>
      <c r="B67" s="131"/>
      <c r="C67" s="253"/>
      <c r="D67" s="253"/>
      <c r="E67" s="253"/>
      <c r="F67" s="245"/>
    </row>
    <row r="68" spans="1:6" s="129" customFormat="1" ht="25.5">
      <c r="A68" s="133" t="s">
        <v>2669</v>
      </c>
      <c r="B68" s="159" t="s">
        <v>2679</v>
      </c>
      <c r="C68" s="160">
        <f>C69</f>
        <v>41875412</v>
      </c>
      <c r="D68" s="160">
        <f>D69</f>
        <v>41875412</v>
      </c>
      <c r="E68" s="160">
        <f>E69</f>
        <v>35212931.81</v>
      </c>
      <c r="F68" s="244">
        <f>E68/D68*100</f>
        <v>84.08975608407148</v>
      </c>
    </row>
    <row r="69" spans="1:6" s="129" customFormat="1" ht="26.25" customHeight="1">
      <c r="A69" s="280" t="s">
        <v>2670</v>
      </c>
      <c r="B69" s="131" t="s">
        <v>2672</v>
      </c>
      <c r="C69" s="253">
        <v>41875412</v>
      </c>
      <c r="D69" s="253">
        <v>41875412</v>
      </c>
      <c r="E69" s="253">
        <v>35212931.81</v>
      </c>
      <c r="F69" s="245">
        <f>E69/D69*100</f>
        <v>84.08975608407148</v>
      </c>
    </row>
    <row r="70" s="129" customFormat="1" ht="12.75">
      <c r="A70" s="236"/>
    </row>
    <row r="71" s="129" customFormat="1" ht="12.75">
      <c r="A71" s="236"/>
    </row>
    <row r="72" s="129" customFormat="1" ht="12.75">
      <c r="A72" s="236"/>
    </row>
    <row r="73" s="129" customFormat="1" ht="12.75">
      <c r="A73" s="236"/>
    </row>
    <row r="74" s="129" customFormat="1" ht="12.75">
      <c r="A74" s="236"/>
    </row>
    <row r="75" s="129" customFormat="1" ht="12.75">
      <c r="A75" s="236"/>
    </row>
    <row r="76" s="129" customFormat="1" ht="12.75">
      <c r="A76" s="236"/>
    </row>
    <row r="77" s="129" customFormat="1" ht="12.75">
      <c r="A77" s="236"/>
    </row>
    <row r="78" s="129" customFormat="1" ht="12.75">
      <c r="A78" s="236"/>
    </row>
    <row r="79" s="129" customFormat="1" ht="12.75">
      <c r="A79" s="236"/>
    </row>
    <row r="80" s="129" customFormat="1" ht="12.75">
      <c r="A80" s="236"/>
    </row>
    <row r="81" s="129" customFormat="1" ht="12.75">
      <c r="A81" s="236"/>
    </row>
    <row r="82" s="129" customFormat="1" ht="12.75">
      <c r="A82" s="236"/>
    </row>
    <row r="83" s="129" customFormat="1" ht="12.75">
      <c r="A83" s="236"/>
    </row>
    <row r="84" s="129" customFormat="1" ht="12.75">
      <c r="A84" s="236"/>
    </row>
    <row r="85" s="129" customFormat="1" ht="12.75">
      <c r="A85" s="236"/>
    </row>
    <row r="86" s="129" customFormat="1" ht="12.75">
      <c r="A86" s="236"/>
    </row>
    <row r="87" s="129" customFormat="1" ht="12.75">
      <c r="A87" s="236"/>
    </row>
    <row r="88" s="129" customFormat="1" ht="12.75">
      <c r="A88" s="236"/>
    </row>
    <row r="89" s="129" customFormat="1" ht="12.75">
      <c r="A89" s="236"/>
    </row>
    <row r="90" s="129" customFormat="1" ht="12.75">
      <c r="A90" s="236"/>
    </row>
    <row r="91" s="129" customFormat="1" ht="12.75">
      <c r="A91" s="236"/>
    </row>
    <row r="92" s="129" customFormat="1" ht="12.75">
      <c r="A92" s="236"/>
    </row>
    <row r="93" s="129" customFormat="1" ht="12.75">
      <c r="A93" s="236"/>
    </row>
    <row r="94" s="129" customFormat="1" ht="12.75">
      <c r="A94" s="236"/>
    </row>
    <row r="95" s="129" customFormat="1" ht="12.75">
      <c r="A95" s="236"/>
    </row>
    <row r="96" s="129" customFormat="1" ht="12.75">
      <c r="A96" s="236"/>
    </row>
    <row r="97" s="129" customFormat="1" ht="12.75">
      <c r="A97" s="236"/>
    </row>
    <row r="98" s="129" customFormat="1" ht="12.75">
      <c r="A98" s="236"/>
    </row>
    <row r="99" s="129" customFormat="1" ht="12.75">
      <c r="A99" s="236"/>
    </row>
    <row r="100" s="129" customFormat="1" ht="12.75">
      <c r="A100" s="236"/>
    </row>
    <row r="101" s="129" customFormat="1" ht="12.75">
      <c r="A101" s="236"/>
    </row>
    <row r="102" s="129" customFormat="1" ht="12.75">
      <c r="A102" s="236"/>
    </row>
    <row r="103" s="129" customFormat="1" ht="12.75">
      <c r="A103" s="236"/>
    </row>
    <row r="104" s="129" customFormat="1" ht="12.75">
      <c r="A104" s="236"/>
    </row>
    <row r="105" s="129" customFormat="1" ht="12.75">
      <c r="A105" s="236"/>
    </row>
    <row r="106" s="129" customFormat="1" ht="12.75">
      <c r="A106" s="236"/>
    </row>
    <row r="107" s="129" customFormat="1" ht="12.75">
      <c r="A107" s="236"/>
    </row>
    <row r="108" s="129" customFormat="1" ht="12.75">
      <c r="A108" s="236"/>
    </row>
    <row r="109" s="129" customFormat="1" ht="12.75">
      <c r="A109" s="236"/>
    </row>
    <row r="110" s="129" customFormat="1" ht="12.75">
      <c r="A110" s="236"/>
    </row>
    <row r="111" s="129" customFormat="1" ht="12.75">
      <c r="A111" s="236"/>
    </row>
    <row r="112" s="129" customFormat="1" ht="12.75">
      <c r="A112" s="236"/>
    </row>
    <row r="113" s="129" customFormat="1" ht="12.75">
      <c r="A113" s="236"/>
    </row>
    <row r="114" s="129" customFormat="1" ht="12.75">
      <c r="A114" s="236"/>
    </row>
    <row r="115" s="129" customFormat="1" ht="12.75">
      <c r="A115" s="236"/>
    </row>
    <row r="116" s="129" customFormat="1" ht="12.75">
      <c r="A116" s="236"/>
    </row>
    <row r="117" s="129" customFormat="1" ht="12.75">
      <c r="A117" s="236"/>
    </row>
    <row r="118" s="129" customFormat="1" ht="12.75">
      <c r="A118" s="236"/>
    </row>
    <row r="119" s="129" customFormat="1" ht="12.75">
      <c r="A119" s="236"/>
    </row>
    <row r="120" s="129" customFormat="1" ht="12.75">
      <c r="A120" s="236"/>
    </row>
    <row r="121" s="129" customFormat="1" ht="12.75">
      <c r="A121" s="236"/>
    </row>
    <row r="122" s="129" customFormat="1" ht="12.75">
      <c r="A122" s="236"/>
    </row>
    <row r="123" s="129" customFormat="1" ht="12.75">
      <c r="A123" s="236"/>
    </row>
    <row r="124" s="129" customFormat="1" ht="12.75">
      <c r="A124" s="236"/>
    </row>
    <row r="125" s="129" customFormat="1" ht="12.75">
      <c r="A125" s="236"/>
    </row>
    <row r="126" s="129" customFormat="1" ht="12.75">
      <c r="A126" s="236"/>
    </row>
    <row r="127" s="129" customFormat="1" ht="12.75">
      <c r="A127" s="236"/>
    </row>
    <row r="128" s="129" customFormat="1" ht="12.75">
      <c r="A128" s="236"/>
    </row>
    <row r="129" s="129" customFormat="1" ht="12.75">
      <c r="A129" s="236"/>
    </row>
    <row r="130" s="129" customFormat="1" ht="12.75">
      <c r="A130" s="236"/>
    </row>
    <row r="131" s="129" customFormat="1" ht="12.75">
      <c r="A131" s="236"/>
    </row>
    <row r="132" s="129" customFormat="1" ht="12.75">
      <c r="A132" s="236"/>
    </row>
    <row r="133" s="129" customFormat="1" ht="12.75">
      <c r="A133" s="236"/>
    </row>
    <row r="134" s="129" customFormat="1" ht="12.75">
      <c r="A134" s="236"/>
    </row>
    <row r="135" s="129" customFormat="1" ht="12.75">
      <c r="A135" s="236"/>
    </row>
    <row r="136" s="129" customFormat="1" ht="12.75">
      <c r="A136" s="236"/>
    </row>
    <row r="137" s="129" customFormat="1" ht="12.75">
      <c r="A137" s="236"/>
    </row>
    <row r="138" s="129" customFormat="1" ht="12.75">
      <c r="A138" s="236"/>
    </row>
    <row r="139" s="129" customFormat="1" ht="12.75">
      <c r="A139" s="236"/>
    </row>
    <row r="140" s="129" customFormat="1" ht="12.75">
      <c r="A140" s="236"/>
    </row>
    <row r="141" s="129" customFormat="1" ht="12.75">
      <c r="A141" s="236"/>
    </row>
    <row r="142" s="129" customFormat="1" ht="12.75">
      <c r="A142" s="236"/>
    </row>
    <row r="143" s="129" customFormat="1" ht="12.75">
      <c r="A143" s="236"/>
    </row>
    <row r="144" s="129" customFormat="1" ht="12.75">
      <c r="A144" s="236"/>
    </row>
    <row r="145" s="129" customFormat="1" ht="12.75">
      <c r="A145" s="236"/>
    </row>
    <row r="146" s="129" customFormat="1" ht="12.75">
      <c r="A146" s="236"/>
    </row>
    <row r="147" s="129" customFormat="1" ht="12.75">
      <c r="A147" s="236"/>
    </row>
    <row r="148" s="129" customFormat="1" ht="12.75">
      <c r="A148" s="236"/>
    </row>
    <row r="149" s="129" customFormat="1" ht="12.75">
      <c r="A149" s="236"/>
    </row>
    <row r="150" s="129" customFormat="1" ht="12.75">
      <c r="A150" s="236"/>
    </row>
    <row r="151" s="129" customFormat="1" ht="12.75">
      <c r="A151" s="236"/>
    </row>
    <row r="152" s="129" customFormat="1" ht="12.75">
      <c r="A152" s="236"/>
    </row>
    <row r="153" s="129" customFormat="1" ht="12.75">
      <c r="A153" s="236"/>
    </row>
    <row r="154" s="129" customFormat="1" ht="12.75">
      <c r="A154" s="236"/>
    </row>
    <row r="155" s="129" customFormat="1" ht="12.75">
      <c r="A155" s="236"/>
    </row>
    <row r="156" s="129" customFormat="1" ht="12.75">
      <c r="A156" s="236"/>
    </row>
    <row r="157" s="129" customFormat="1" ht="12.75">
      <c r="A157" s="236"/>
    </row>
    <row r="158" s="129" customFormat="1" ht="12.75">
      <c r="A158" s="236"/>
    </row>
    <row r="159" s="129" customFormat="1" ht="12.75">
      <c r="A159" s="236"/>
    </row>
    <row r="160" s="129" customFormat="1" ht="12.75">
      <c r="A160" s="236"/>
    </row>
    <row r="161" s="129" customFormat="1" ht="12.75">
      <c r="A161" s="236"/>
    </row>
    <row r="162" s="129" customFormat="1" ht="12.75">
      <c r="A162" s="236"/>
    </row>
    <row r="163" s="129" customFormat="1" ht="12.75">
      <c r="A163" s="236"/>
    </row>
    <row r="164" s="129" customFormat="1" ht="12.75">
      <c r="A164" s="236"/>
    </row>
    <row r="165" s="129" customFormat="1" ht="12.75">
      <c r="A165" s="236"/>
    </row>
    <row r="166" s="129" customFormat="1" ht="12.75">
      <c r="A166" s="236"/>
    </row>
    <row r="167" s="129" customFormat="1" ht="12.75">
      <c r="A167" s="236"/>
    </row>
    <row r="168" s="129" customFormat="1" ht="12.75">
      <c r="A168" s="236"/>
    </row>
    <row r="169" s="129" customFormat="1" ht="12.75">
      <c r="A169" s="236"/>
    </row>
    <row r="170" s="129" customFormat="1" ht="12.75">
      <c r="A170" s="236"/>
    </row>
    <row r="171" s="129" customFormat="1" ht="12.75">
      <c r="A171" s="236"/>
    </row>
    <row r="172" s="129" customFormat="1" ht="12.75">
      <c r="A172" s="236"/>
    </row>
    <row r="173" s="129" customFormat="1" ht="12.75">
      <c r="A173" s="236"/>
    </row>
    <row r="174" s="129" customFormat="1" ht="12.75">
      <c r="A174" s="236"/>
    </row>
    <row r="175" s="129" customFormat="1" ht="12.75">
      <c r="A175" s="236"/>
    </row>
    <row r="176" s="129" customFormat="1" ht="12.75">
      <c r="A176" s="236"/>
    </row>
    <row r="177" s="129" customFormat="1" ht="12.75">
      <c r="A177" s="236"/>
    </row>
    <row r="178" s="129" customFormat="1" ht="12.75">
      <c r="A178" s="236"/>
    </row>
    <row r="179" s="129" customFormat="1" ht="12.75">
      <c r="A179" s="236"/>
    </row>
    <row r="180" s="129" customFormat="1" ht="12.75">
      <c r="A180" s="236"/>
    </row>
    <row r="181" s="129" customFormat="1" ht="12.75">
      <c r="A181" s="236"/>
    </row>
    <row r="182" s="129" customFormat="1" ht="12.75">
      <c r="A182" s="236"/>
    </row>
    <row r="183" s="129" customFormat="1" ht="12.75">
      <c r="A183" s="236"/>
    </row>
    <row r="184" s="129" customFormat="1" ht="12.75">
      <c r="A184" s="236"/>
    </row>
    <row r="185" s="129" customFormat="1" ht="12.75">
      <c r="A185" s="236"/>
    </row>
    <row r="186" s="129" customFormat="1" ht="12.75">
      <c r="A186" s="236"/>
    </row>
    <row r="187" s="129" customFormat="1" ht="12.75">
      <c r="A187" s="236"/>
    </row>
    <row r="188" s="129" customFormat="1" ht="12.75">
      <c r="A188" s="236"/>
    </row>
    <row r="189" s="129" customFormat="1" ht="12.75">
      <c r="A189" s="236"/>
    </row>
    <row r="190" s="129" customFormat="1" ht="12.75">
      <c r="A190" s="236"/>
    </row>
    <row r="191" s="129" customFormat="1" ht="12.75">
      <c r="A191" s="236"/>
    </row>
    <row r="192" s="129" customFormat="1" ht="12.75">
      <c r="A192" s="236"/>
    </row>
    <row r="193" s="129" customFormat="1" ht="12.75">
      <c r="A193" s="236"/>
    </row>
    <row r="194" s="129" customFormat="1" ht="12.75">
      <c r="A194" s="236"/>
    </row>
    <row r="195" s="129" customFormat="1" ht="12.75">
      <c r="A195" s="236"/>
    </row>
    <row r="196" s="129" customFormat="1" ht="12.75">
      <c r="A196" s="236"/>
    </row>
    <row r="197" s="129" customFormat="1" ht="12.75">
      <c r="A197" s="236"/>
    </row>
    <row r="198" s="129" customFormat="1" ht="12.75">
      <c r="A198" s="236"/>
    </row>
    <row r="199" s="129" customFormat="1" ht="12.75">
      <c r="A199" s="236"/>
    </row>
    <row r="200" s="129" customFormat="1" ht="12.75">
      <c r="A200" s="236"/>
    </row>
    <row r="201" s="129" customFormat="1" ht="12.75">
      <c r="A201" s="236"/>
    </row>
    <row r="202" s="129" customFormat="1" ht="12.75">
      <c r="A202" s="236"/>
    </row>
    <row r="203" s="129" customFormat="1" ht="12.75">
      <c r="A203" s="236"/>
    </row>
    <row r="204" s="129" customFormat="1" ht="12.75">
      <c r="A204" s="236"/>
    </row>
    <row r="205" s="129" customFormat="1" ht="12.75">
      <c r="A205" s="236"/>
    </row>
    <row r="206" s="129" customFormat="1" ht="12.75">
      <c r="A206" s="236"/>
    </row>
    <row r="207" s="129" customFormat="1" ht="12.75">
      <c r="A207" s="236"/>
    </row>
    <row r="208" s="129" customFormat="1" ht="12.75">
      <c r="A208" s="236"/>
    </row>
    <row r="209" s="129" customFormat="1" ht="12.75">
      <c r="A209" s="236"/>
    </row>
    <row r="210" s="129" customFormat="1" ht="12.75">
      <c r="A210" s="236"/>
    </row>
    <row r="211" s="129" customFormat="1" ht="12.75">
      <c r="A211" s="236"/>
    </row>
    <row r="212" s="129" customFormat="1" ht="12.75">
      <c r="A212" s="236"/>
    </row>
    <row r="213" s="129" customFormat="1" ht="12.75">
      <c r="A213" s="236"/>
    </row>
    <row r="214" s="129" customFormat="1" ht="12.75">
      <c r="A214" s="236"/>
    </row>
    <row r="215" s="129" customFormat="1" ht="12.75">
      <c r="A215" s="236"/>
    </row>
    <row r="216" s="129" customFormat="1" ht="12.75">
      <c r="A216" s="236"/>
    </row>
    <row r="217" s="129" customFormat="1" ht="12.75">
      <c r="A217" s="236"/>
    </row>
    <row r="218" s="129" customFormat="1" ht="12.75">
      <c r="A218" s="236"/>
    </row>
    <row r="219" s="129" customFormat="1" ht="12.75">
      <c r="A219" s="236"/>
    </row>
    <row r="220" s="129" customFormat="1" ht="12.75">
      <c r="A220" s="236"/>
    </row>
    <row r="221" s="129" customFormat="1" ht="12.75">
      <c r="A221" s="236"/>
    </row>
    <row r="222" s="129" customFormat="1" ht="12.75">
      <c r="A222" s="236"/>
    </row>
    <row r="223" s="129" customFormat="1" ht="12.75">
      <c r="A223" s="236"/>
    </row>
    <row r="224" s="129" customFormat="1" ht="12.75">
      <c r="A224" s="236"/>
    </row>
    <row r="225" s="129" customFormat="1" ht="12.75">
      <c r="A225" s="236"/>
    </row>
    <row r="226" s="129" customFormat="1" ht="12.75">
      <c r="A226" s="236"/>
    </row>
    <row r="227" s="129" customFormat="1" ht="12.75">
      <c r="A227" s="236"/>
    </row>
    <row r="228" s="129" customFormat="1" ht="12.75">
      <c r="A228" s="236"/>
    </row>
    <row r="229" s="129" customFormat="1" ht="12.75">
      <c r="A229" s="236"/>
    </row>
    <row r="230" s="129" customFormat="1" ht="12.75">
      <c r="A230" s="236"/>
    </row>
    <row r="231" s="129" customFormat="1" ht="12.75">
      <c r="A231" s="236"/>
    </row>
    <row r="232" s="129" customFormat="1" ht="12.75">
      <c r="A232" s="236"/>
    </row>
    <row r="233" s="129" customFormat="1" ht="12.75">
      <c r="A233" s="236"/>
    </row>
    <row r="234" s="129" customFormat="1" ht="12.75">
      <c r="A234" s="236"/>
    </row>
    <row r="235" s="129" customFormat="1" ht="12.75">
      <c r="A235" s="236"/>
    </row>
    <row r="236" s="129" customFormat="1" ht="12.75">
      <c r="A236" s="236"/>
    </row>
    <row r="237" s="129" customFormat="1" ht="12.75">
      <c r="A237" s="236"/>
    </row>
    <row r="238" s="129" customFormat="1" ht="12.75">
      <c r="A238" s="236"/>
    </row>
    <row r="239" s="129" customFormat="1" ht="12.75">
      <c r="A239" s="236"/>
    </row>
    <row r="240" s="129" customFormat="1" ht="12.75">
      <c r="A240" s="236"/>
    </row>
    <row r="241" s="129" customFormat="1" ht="12.75">
      <c r="A241" s="236"/>
    </row>
    <row r="242" s="129" customFormat="1" ht="12.75">
      <c r="A242" s="236"/>
    </row>
    <row r="243" s="129" customFormat="1" ht="12.75">
      <c r="A243" s="236"/>
    </row>
    <row r="244" s="129" customFormat="1" ht="12.75">
      <c r="A244" s="236"/>
    </row>
    <row r="245" s="129" customFormat="1" ht="12.75">
      <c r="A245" s="236"/>
    </row>
    <row r="246" s="129" customFormat="1" ht="12.75">
      <c r="A246" s="236"/>
    </row>
    <row r="247" s="129" customFormat="1" ht="12.75">
      <c r="A247" s="236"/>
    </row>
    <row r="248" s="129" customFormat="1" ht="12.75">
      <c r="A248" s="236"/>
    </row>
    <row r="249" s="129" customFormat="1" ht="12.75">
      <c r="A249" s="236"/>
    </row>
    <row r="250" s="129" customFormat="1" ht="12.75">
      <c r="A250" s="236"/>
    </row>
    <row r="251" s="129" customFormat="1" ht="12.75">
      <c r="A251" s="236"/>
    </row>
    <row r="252" s="129" customFormat="1" ht="12.75">
      <c r="A252" s="236"/>
    </row>
    <row r="253" s="129" customFormat="1" ht="12.75">
      <c r="A253" s="236"/>
    </row>
    <row r="254" s="129" customFormat="1" ht="12.75">
      <c r="A254" s="236"/>
    </row>
    <row r="255" s="129" customFormat="1" ht="12.75">
      <c r="A255" s="236"/>
    </row>
    <row r="256" s="129" customFormat="1" ht="12.75">
      <c r="A256" s="236"/>
    </row>
    <row r="257" s="129" customFormat="1" ht="12.75">
      <c r="A257" s="236"/>
    </row>
    <row r="258" s="129" customFormat="1" ht="12.75">
      <c r="A258" s="236"/>
    </row>
    <row r="259" s="129" customFormat="1" ht="12.75">
      <c r="A259" s="236"/>
    </row>
    <row r="260" s="129" customFormat="1" ht="12.75">
      <c r="A260" s="236"/>
    </row>
    <row r="261" s="129" customFormat="1" ht="12.75">
      <c r="A261" s="236"/>
    </row>
    <row r="262" s="129" customFormat="1" ht="12.75">
      <c r="A262" s="236"/>
    </row>
    <row r="263" s="129" customFormat="1" ht="12.75">
      <c r="A263" s="236"/>
    </row>
    <row r="264" s="129" customFormat="1" ht="12.75">
      <c r="A264" s="236"/>
    </row>
    <row r="265" s="129" customFormat="1" ht="12.75">
      <c r="A265" s="236"/>
    </row>
    <row r="266" s="129" customFormat="1" ht="12.75">
      <c r="A266" s="236"/>
    </row>
    <row r="267" s="129" customFormat="1" ht="12.75">
      <c r="A267" s="236"/>
    </row>
    <row r="268" s="129" customFormat="1" ht="12.75">
      <c r="A268" s="236"/>
    </row>
    <row r="269" s="129" customFormat="1" ht="12.75">
      <c r="A269" s="236"/>
    </row>
    <row r="270" s="129" customFormat="1" ht="12.75">
      <c r="A270" s="236"/>
    </row>
    <row r="271" s="129" customFormat="1" ht="12.75">
      <c r="A271" s="236"/>
    </row>
    <row r="272" s="129" customFormat="1" ht="12.75">
      <c r="A272" s="236"/>
    </row>
    <row r="273" s="129" customFormat="1" ht="12.75">
      <c r="A273" s="236"/>
    </row>
    <row r="274" s="129" customFormat="1" ht="12.75">
      <c r="A274" s="236"/>
    </row>
    <row r="275" s="129" customFormat="1" ht="12.75">
      <c r="A275" s="236"/>
    </row>
    <row r="276" s="129" customFormat="1" ht="12.75">
      <c r="A276" s="236"/>
    </row>
    <row r="277" s="129" customFormat="1" ht="12.75">
      <c r="A277" s="236"/>
    </row>
    <row r="278" s="129" customFormat="1" ht="12.75">
      <c r="A278" s="236"/>
    </row>
    <row r="279" s="129" customFormat="1" ht="12.75">
      <c r="A279" s="236"/>
    </row>
    <row r="280" s="129" customFormat="1" ht="12.75">
      <c r="A280" s="236"/>
    </row>
    <row r="281" s="129" customFormat="1" ht="12.75">
      <c r="A281" s="236"/>
    </row>
    <row r="282" s="129" customFormat="1" ht="12.75">
      <c r="A282" s="236"/>
    </row>
    <row r="283" s="129" customFormat="1" ht="12.75">
      <c r="A283" s="236"/>
    </row>
    <row r="284" s="129" customFormat="1" ht="12.75">
      <c r="A284" s="236"/>
    </row>
    <row r="285" s="129" customFormat="1" ht="12.75">
      <c r="A285" s="236"/>
    </row>
    <row r="286" s="129" customFormat="1" ht="12.75">
      <c r="A286" s="236"/>
    </row>
    <row r="287" s="129" customFormat="1" ht="12.75">
      <c r="A287" s="236"/>
    </row>
    <row r="288" s="129" customFormat="1" ht="12.75">
      <c r="A288" s="236"/>
    </row>
    <row r="289" s="129" customFormat="1" ht="12.75">
      <c r="A289" s="236"/>
    </row>
    <row r="290" s="129" customFormat="1" ht="12.75">
      <c r="A290" s="236"/>
    </row>
    <row r="291" s="129" customFormat="1" ht="12.75">
      <c r="A291" s="236"/>
    </row>
    <row r="292" s="129" customFormat="1" ht="12.75">
      <c r="A292" s="236"/>
    </row>
    <row r="293" s="129" customFormat="1" ht="12.75">
      <c r="A293" s="236"/>
    </row>
    <row r="294" s="129" customFormat="1" ht="12.75">
      <c r="A294" s="236"/>
    </row>
    <row r="295" s="129" customFormat="1" ht="12.75">
      <c r="A295" s="236"/>
    </row>
    <row r="296" s="129" customFormat="1" ht="12.75">
      <c r="A296" s="236"/>
    </row>
    <row r="297" s="129" customFormat="1" ht="12.75">
      <c r="A297" s="236"/>
    </row>
    <row r="298" s="129" customFormat="1" ht="12.75">
      <c r="A298" s="236"/>
    </row>
    <row r="299" s="129" customFormat="1" ht="12.75">
      <c r="A299" s="236"/>
    </row>
    <row r="300" s="129" customFormat="1" ht="12.75">
      <c r="A300" s="236"/>
    </row>
    <row r="301" s="129" customFormat="1" ht="12.75">
      <c r="A301" s="236"/>
    </row>
    <row r="302" s="129" customFormat="1" ht="12.75">
      <c r="A302" s="236"/>
    </row>
    <row r="303" s="129" customFormat="1" ht="12.75">
      <c r="A303" s="236"/>
    </row>
    <row r="304" s="129" customFormat="1" ht="12.75">
      <c r="A304" s="236"/>
    </row>
    <row r="305" s="129" customFormat="1" ht="12.75">
      <c r="A305" s="236"/>
    </row>
    <row r="306" s="129" customFormat="1" ht="12.75">
      <c r="A306" s="236"/>
    </row>
    <row r="307" s="129" customFormat="1" ht="12.75">
      <c r="A307" s="236"/>
    </row>
    <row r="308" s="129" customFormat="1" ht="12.75">
      <c r="A308" s="236"/>
    </row>
    <row r="309" s="129" customFormat="1" ht="12.75">
      <c r="A309" s="236"/>
    </row>
    <row r="310" s="129" customFormat="1" ht="12.75">
      <c r="A310" s="236"/>
    </row>
    <row r="311" s="129" customFormat="1" ht="12.75">
      <c r="A311" s="236"/>
    </row>
    <row r="312" s="129" customFormat="1" ht="12.75">
      <c r="A312" s="236"/>
    </row>
    <row r="313" s="129" customFormat="1" ht="12.75">
      <c r="A313" s="236"/>
    </row>
    <row r="314" s="129" customFormat="1" ht="12.75">
      <c r="A314" s="236"/>
    </row>
    <row r="315" s="129" customFormat="1" ht="12.75">
      <c r="A315" s="236"/>
    </row>
    <row r="316" s="129" customFormat="1" ht="12.75">
      <c r="A316" s="236"/>
    </row>
    <row r="317" s="129" customFormat="1" ht="12.75">
      <c r="A317" s="236"/>
    </row>
    <row r="318" s="129" customFormat="1" ht="12.75">
      <c r="A318" s="236"/>
    </row>
    <row r="319" s="129" customFormat="1" ht="12.75">
      <c r="A319" s="236"/>
    </row>
    <row r="320" s="129" customFormat="1" ht="12.75">
      <c r="A320" s="236"/>
    </row>
    <row r="321" s="129" customFormat="1" ht="12.75">
      <c r="A321" s="236"/>
    </row>
    <row r="322" s="129" customFormat="1" ht="12.75">
      <c r="A322" s="236"/>
    </row>
    <row r="323" s="129" customFormat="1" ht="12.75">
      <c r="A323" s="236"/>
    </row>
    <row r="324" s="129" customFormat="1" ht="12.75">
      <c r="A324" s="236"/>
    </row>
    <row r="325" s="129" customFormat="1" ht="12.75">
      <c r="A325" s="236"/>
    </row>
    <row r="326" s="129" customFormat="1" ht="12.75">
      <c r="A326" s="236"/>
    </row>
    <row r="327" s="129" customFormat="1" ht="12.75">
      <c r="A327" s="236"/>
    </row>
    <row r="328" s="129" customFormat="1" ht="12.75">
      <c r="A328" s="236"/>
    </row>
    <row r="329" s="129" customFormat="1" ht="12.75">
      <c r="A329" s="236"/>
    </row>
    <row r="330" s="129" customFormat="1" ht="12.75">
      <c r="A330" s="236"/>
    </row>
    <row r="331" s="129" customFormat="1" ht="12.75">
      <c r="A331" s="236"/>
    </row>
    <row r="332" s="129" customFormat="1" ht="12.75">
      <c r="A332" s="236"/>
    </row>
    <row r="333" s="129" customFormat="1" ht="12.75">
      <c r="A333" s="236"/>
    </row>
    <row r="334" s="129" customFormat="1" ht="12.75">
      <c r="A334" s="236"/>
    </row>
    <row r="335" s="129" customFormat="1" ht="12.75">
      <c r="A335" s="236"/>
    </row>
    <row r="336" s="129" customFormat="1" ht="12.75">
      <c r="A336" s="236"/>
    </row>
    <row r="337" s="129" customFormat="1" ht="12.75">
      <c r="A337" s="236"/>
    </row>
    <row r="338" s="129" customFormat="1" ht="12.75">
      <c r="A338" s="236"/>
    </row>
    <row r="339" s="129" customFormat="1" ht="12.75">
      <c r="A339" s="236"/>
    </row>
    <row r="340" s="129" customFormat="1" ht="12.75">
      <c r="A340" s="236"/>
    </row>
    <row r="341" s="129" customFormat="1" ht="12.75">
      <c r="A341" s="236"/>
    </row>
    <row r="342" s="129" customFormat="1" ht="12.75">
      <c r="A342" s="236"/>
    </row>
    <row r="343" s="129" customFormat="1" ht="12.75">
      <c r="A343" s="236"/>
    </row>
    <row r="344" s="129" customFormat="1" ht="12.75">
      <c r="A344" s="236"/>
    </row>
    <row r="345" s="129" customFormat="1" ht="12.75">
      <c r="A345" s="236"/>
    </row>
    <row r="346" s="129" customFormat="1" ht="12.75">
      <c r="A346" s="236"/>
    </row>
    <row r="347" s="129" customFormat="1" ht="12.75">
      <c r="A347" s="236"/>
    </row>
    <row r="348" s="129" customFormat="1" ht="12.75">
      <c r="A348" s="236"/>
    </row>
    <row r="349" s="129" customFormat="1" ht="12.75">
      <c r="A349" s="236"/>
    </row>
    <row r="350" s="129" customFormat="1" ht="12.75">
      <c r="A350" s="236"/>
    </row>
    <row r="351" s="129" customFormat="1" ht="12.75">
      <c r="A351" s="236"/>
    </row>
    <row r="352" s="129" customFormat="1" ht="12.75">
      <c r="A352" s="236"/>
    </row>
    <row r="353" s="129" customFormat="1" ht="12.75">
      <c r="A353" s="236"/>
    </row>
    <row r="354" s="129" customFormat="1" ht="12.75">
      <c r="A354" s="236"/>
    </row>
    <row r="355" s="129" customFormat="1" ht="12.75">
      <c r="A355" s="236"/>
    </row>
    <row r="356" s="129" customFormat="1" ht="12.75">
      <c r="A356" s="236"/>
    </row>
    <row r="357" s="129" customFormat="1" ht="12.75">
      <c r="A357" s="236"/>
    </row>
    <row r="358" s="129" customFormat="1" ht="12.75">
      <c r="A358" s="236"/>
    </row>
    <row r="359" s="129" customFormat="1" ht="12.75">
      <c r="A359" s="236"/>
    </row>
    <row r="360" s="129" customFormat="1" ht="12.75">
      <c r="A360" s="236"/>
    </row>
    <row r="361" s="129" customFormat="1" ht="12.75">
      <c r="A361" s="236"/>
    </row>
    <row r="362" s="129" customFormat="1" ht="12.75">
      <c r="A362" s="236"/>
    </row>
    <row r="363" s="129" customFormat="1" ht="12.75">
      <c r="A363" s="236"/>
    </row>
    <row r="364" s="129" customFormat="1" ht="12.75">
      <c r="A364" s="236"/>
    </row>
    <row r="365" s="129" customFormat="1" ht="12.75">
      <c r="A365" s="236"/>
    </row>
    <row r="366" s="129" customFormat="1" ht="12.75">
      <c r="A366" s="236"/>
    </row>
    <row r="367" s="129" customFormat="1" ht="12.75">
      <c r="A367" s="236"/>
    </row>
    <row r="368" s="129" customFormat="1" ht="12.75">
      <c r="A368" s="236"/>
    </row>
    <row r="369" s="129" customFormat="1" ht="12.75">
      <c r="A369" s="236"/>
    </row>
    <row r="370" s="129" customFormat="1" ht="12.75">
      <c r="A370" s="236"/>
    </row>
    <row r="371" s="129" customFormat="1" ht="12.75">
      <c r="A371" s="236"/>
    </row>
    <row r="372" s="129" customFormat="1" ht="12.75">
      <c r="A372" s="236"/>
    </row>
    <row r="373" s="129" customFormat="1" ht="12.75">
      <c r="A373" s="236"/>
    </row>
    <row r="374" s="129" customFormat="1" ht="12.75">
      <c r="A374" s="236"/>
    </row>
    <row r="375" s="129" customFormat="1" ht="12.75">
      <c r="A375" s="236"/>
    </row>
    <row r="376" s="129" customFormat="1" ht="12.75">
      <c r="A376" s="236"/>
    </row>
    <row r="377" s="129" customFormat="1" ht="12.75">
      <c r="A377" s="236"/>
    </row>
    <row r="378" s="129" customFormat="1" ht="12.75">
      <c r="A378" s="236"/>
    </row>
    <row r="379" s="129" customFormat="1" ht="12.75">
      <c r="A379" s="236"/>
    </row>
    <row r="380" s="129" customFormat="1" ht="12.75">
      <c r="A380" s="236"/>
    </row>
    <row r="381" s="129" customFormat="1" ht="12.75">
      <c r="A381" s="236"/>
    </row>
    <row r="382" s="129" customFormat="1" ht="12.75">
      <c r="A382" s="236"/>
    </row>
    <row r="383" s="129" customFormat="1" ht="12.75">
      <c r="A383" s="236"/>
    </row>
    <row r="384" s="129" customFormat="1" ht="12.75">
      <c r="A384" s="236"/>
    </row>
    <row r="385" s="129" customFormat="1" ht="12.75">
      <c r="A385" s="236"/>
    </row>
    <row r="386" s="129" customFormat="1" ht="12.75">
      <c r="A386" s="236"/>
    </row>
    <row r="387" s="129" customFormat="1" ht="12.75">
      <c r="A387" s="236"/>
    </row>
    <row r="388" s="129" customFormat="1" ht="12.75">
      <c r="A388" s="236"/>
    </row>
    <row r="389" s="129" customFormat="1" ht="12.75">
      <c r="A389" s="236"/>
    </row>
    <row r="390" s="129" customFormat="1" ht="12.75">
      <c r="A390" s="236"/>
    </row>
    <row r="391" s="129" customFormat="1" ht="12.75">
      <c r="A391" s="236"/>
    </row>
    <row r="392" s="129" customFormat="1" ht="12.75">
      <c r="A392" s="236"/>
    </row>
    <row r="393" s="129" customFormat="1" ht="12.75">
      <c r="A393" s="236"/>
    </row>
    <row r="394" s="129" customFormat="1" ht="12.75">
      <c r="A394" s="236"/>
    </row>
    <row r="395" s="129" customFormat="1" ht="12.75">
      <c r="A395" s="236"/>
    </row>
    <row r="396" s="129" customFormat="1" ht="12.75">
      <c r="A396" s="236"/>
    </row>
    <row r="397" s="129" customFormat="1" ht="12.75">
      <c r="A397" s="236"/>
    </row>
    <row r="398" s="129" customFormat="1" ht="12.75">
      <c r="A398" s="236"/>
    </row>
    <row r="399" s="129" customFormat="1" ht="12.75">
      <c r="A399" s="236"/>
    </row>
    <row r="400" s="129" customFormat="1" ht="12.75">
      <c r="A400" s="236"/>
    </row>
    <row r="401" s="129" customFormat="1" ht="12.75">
      <c r="A401" s="236"/>
    </row>
    <row r="402" s="129" customFormat="1" ht="12.75">
      <c r="A402" s="236"/>
    </row>
    <row r="403" s="129" customFormat="1" ht="12.75">
      <c r="A403" s="236"/>
    </row>
    <row r="404" s="129" customFormat="1" ht="12.75">
      <c r="A404" s="236"/>
    </row>
    <row r="405" s="129" customFormat="1" ht="12.75">
      <c r="A405" s="236"/>
    </row>
    <row r="406" s="129" customFormat="1" ht="12.75">
      <c r="A406" s="236"/>
    </row>
    <row r="407" s="129" customFormat="1" ht="12.75">
      <c r="A407" s="236"/>
    </row>
    <row r="408" s="129" customFormat="1" ht="12.75">
      <c r="A408" s="236"/>
    </row>
    <row r="409" s="129" customFormat="1" ht="12.75">
      <c r="A409" s="236"/>
    </row>
    <row r="410" s="129" customFormat="1" ht="12.75">
      <c r="A410" s="236"/>
    </row>
    <row r="411" s="129" customFormat="1" ht="12.75">
      <c r="A411" s="236"/>
    </row>
    <row r="412" s="129" customFormat="1" ht="12.75">
      <c r="A412" s="236"/>
    </row>
    <row r="413" s="129" customFormat="1" ht="12.75">
      <c r="A413" s="236"/>
    </row>
    <row r="414" s="129" customFormat="1" ht="12.75">
      <c r="A414" s="236"/>
    </row>
    <row r="415" s="129" customFormat="1" ht="12.75">
      <c r="A415" s="236"/>
    </row>
    <row r="416" s="129" customFormat="1" ht="12.75">
      <c r="A416" s="236"/>
    </row>
    <row r="417" s="129" customFormat="1" ht="12.75">
      <c r="A417" s="236"/>
    </row>
    <row r="418" s="129" customFormat="1" ht="12.75">
      <c r="A418" s="236"/>
    </row>
    <row r="419" s="129" customFormat="1" ht="12.75">
      <c r="A419" s="236"/>
    </row>
    <row r="420" s="129" customFormat="1" ht="12.75">
      <c r="A420" s="236"/>
    </row>
    <row r="421" s="129" customFormat="1" ht="12.75">
      <c r="A421" s="236"/>
    </row>
    <row r="422" s="129" customFormat="1" ht="12.75">
      <c r="A422" s="236"/>
    </row>
    <row r="423" s="129" customFormat="1" ht="12.75">
      <c r="A423" s="236"/>
    </row>
    <row r="424" s="129" customFormat="1" ht="12.75">
      <c r="A424" s="236"/>
    </row>
    <row r="425" s="129" customFormat="1" ht="12.75">
      <c r="A425" s="236"/>
    </row>
    <row r="426" s="129" customFormat="1" ht="12.75">
      <c r="A426" s="236"/>
    </row>
    <row r="427" s="129" customFormat="1" ht="12.75">
      <c r="A427" s="236"/>
    </row>
    <row r="428" s="129" customFormat="1" ht="12.75">
      <c r="A428" s="236"/>
    </row>
    <row r="429" s="129" customFormat="1" ht="12.75">
      <c r="A429" s="236"/>
    </row>
    <row r="430" s="129" customFormat="1" ht="12.75">
      <c r="A430" s="236"/>
    </row>
    <row r="431" s="129" customFormat="1" ht="12.75">
      <c r="A431" s="236"/>
    </row>
    <row r="432" s="129" customFormat="1" ht="12.75">
      <c r="A432" s="236"/>
    </row>
    <row r="433" s="129" customFormat="1" ht="12.75">
      <c r="A433" s="236"/>
    </row>
    <row r="434" s="129" customFormat="1" ht="12.75">
      <c r="A434" s="236"/>
    </row>
    <row r="435" s="129" customFormat="1" ht="12.75">
      <c r="A435" s="236"/>
    </row>
    <row r="436" s="129" customFormat="1" ht="12.75">
      <c r="A436" s="236"/>
    </row>
    <row r="437" s="129" customFormat="1" ht="12.75">
      <c r="A437" s="236"/>
    </row>
    <row r="438" s="129" customFormat="1" ht="12.75">
      <c r="A438" s="236"/>
    </row>
    <row r="439" s="129" customFormat="1" ht="12.75">
      <c r="A439" s="236"/>
    </row>
    <row r="440" s="129" customFormat="1" ht="12.75">
      <c r="A440" s="236"/>
    </row>
    <row r="441" s="129" customFormat="1" ht="12.75">
      <c r="A441" s="236"/>
    </row>
    <row r="442" s="129" customFormat="1" ht="12.75">
      <c r="A442" s="236"/>
    </row>
    <row r="443" s="129" customFormat="1" ht="12.75">
      <c r="A443" s="236"/>
    </row>
    <row r="444" s="129" customFormat="1" ht="12.75">
      <c r="A444" s="236"/>
    </row>
    <row r="445" s="129" customFormat="1" ht="12.75">
      <c r="A445" s="236"/>
    </row>
    <row r="446" s="129" customFormat="1" ht="12.75">
      <c r="A446" s="236"/>
    </row>
    <row r="447" s="129" customFormat="1" ht="12.75">
      <c r="A447" s="236"/>
    </row>
    <row r="448" s="129" customFormat="1" ht="12.75">
      <c r="A448" s="236"/>
    </row>
    <row r="449" s="129" customFormat="1" ht="12.75">
      <c r="A449" s="236"/>
    </row>
    <row r="450" s="129" customFormat="1" ht="12.75">
      <c r="A450" s="236"/>
    </row>
    <row r="451" s="129" customFormat="1" ht="12.75">
      <c r="A451" s="236"/>
    </row>
    <row r="452" s="129" customFormat="1" ht="12.75">
      <c r="A452" s="236"/>
    </row>
    <row r="453" s="129" customFormat="1" ht="12.75">
      <c r="A453" s="236"/>
    </row>
    <row r="454" s="129" customFormat="1" ht="12.75">
      <c r="A454" s="236"/>
    </row>
    <row r="455" s="129" customFormat="1" ht="12.75">
      <c r="A455" s="236"/>
    </row>
    <row r="456" s="129" customFormat="1" ht="12.75">
      <c r="A456" s="236"/>
    </row>
    <row r="457" s="129" customFormat="1" ht="12.75">
      <c r="A457" s="236"/>
    </row>
    <row r="458" s="129" customFormat="1" ht="12.75">
      <c r="A458" s="236"/>
    </row>
    <row r="459" s="129" customFormat="1" ht="12.75">
      <c r="A459" s="236"/>
    </row>
    <row r="460" s="129" customFormat="1" ht="12.75">
      <c r="A460" s="236"/>
    </row>
    <row r="461" s="129" customFormat="1" ht="12.75">
      <c r="A461" s="236"/>
    </row>
    <row r="462" s="129" customFormat="1" ht="12.75">
      <c r="A462" s="236"/>
    </row>
    <row r="463" s="129" customFormat="1" ht="12.75">
      <c r="A463" s="236"/>
    </row>
    <row r="464" s="129" customFormat="1" ht="12.75">
      <c r="A464" s="236"/>
    </row>
    <row r="465" s="129" customFormat="1" ht="12.75">
      <c r="A465" s="236"/>
    </row>
    <row r="466" s="129" customFormat="1" ht="12.75">
      <c r="A466" s="236"/>
    </row>
    <row r="467" s="129" customFormat="1" ht="12.75">
      <c r="A467" s="236"/>
    </row>
    <row r="468" s="129" customFormat="1" ht="12.75">
      <c r="A468" s="236"/>
    </row>
    <row r="469" s="129" customFormat="1" ht="12.75">
      <c r="A469" s="236"/>
    </row>
    <row r="470" s="129" customFormat="1" ht="12.75">
      <c r="A470" s="236"/>
    </row>
    <row r="471" s="129" customFormat="1" ht="12.75">
      <c r="A471" s="236"/>
    </row>
    <row r="472" s="129" customFormat="1" ht="12.75">
      <c r="A472" s="236"/>
    </row>
    <row r="473" s="129" customFormat="1" ht="12.75">
      <c r="A473" s="236"/>
    </row>
    <row r="474" s="129" customFormat="1" ht="12.75">
      <c r="A474" s="236"/>
    </row>
    <row r="475" s="129" customFormat="1" ht="12.75">
      <c r="A475" s="236"/>
    </row>
    <row r="476" s="129" customFormat="1" ht="12.75">
      <c r="A476" s="236"/>
    </row>
    <row r="477" s="129" customFormat="1" ht="12.75">
      <c r="A477" s="236"/>
    </row>
    <row r="478" s="129" customFormat="1" ht="12.75">
      <c r="A478" s="236"/>
    </row>
    <row r="479" s="129" customFormat="1" ht="12.75">
      <c r="A479" s="236"/>
    </row>
    <row r="480" s="129" customFormat="1" ht="12.75">
      <c r="A480" s="236"/>
    </row>
    <row r="481" s="129" customFormat="1" ht="12.75">
      <c r="A481" s="236"/>
    </row>
    <row r="482" s="129" customFormat="1" ht="12.75">
      <c r="A482" s="236"/>
    </row>
    <row r="483" s="129" customFormat="1" ht="12.75">
      <c r="A483" s="236"/>
    </row>
    <row r="484" s="129" customFormat="1" ht="12.75">
      <c r="A484" s="236"/>
    </row>
    <row r="485" s="129" customFormat="1" ht="12.75">
      <c r="A485" s="236"/>
    </row>
    <row r="486" s="129" customFormat="1" ht="12.75">
      <c r="A486" s="236"/>
    </row>
    <row r="487" s="129" customFormat="1" ht="12.75">
      <c r="A487" s="236"/>
    </row>
    <row r="488" s="129" customFormat="1" ht="12.75">
      <c r="A488" s="236"/>
    </row>
    <row r="489" s="129" customFormat="1" ht="12.75">
      <c r="A489" s="236"/>
    </row>
    <row r="490" s="129" customFormat="1" ht="12.75">
      <c r="A490" s="236"/>
    </row>
    <row r="491" s="129" customFormat="1" ht="12.75">
      <c r="A491" s="236"/>
    </row>
    <row r="492" s="129" customFormat="1" ht="12.75">
      <c r="A492" s="236"/>
    </row>
    <row r="493" s="129" customFormat="1" ht="12.75">
      <c r="A493" s="236"/>
    </row>
    <row r="494" s="129" customFormat="1" ht="12.75">
      <c r="A494" s="236"/>
    </row>
    <row r="495" s="129" customFormat="1" ht="12.75">
      <c r="A495" s="236"/>
    </row>
    <row r="496" s="129" customFormat="1" ht="12.75">
      <c r="A496" s="236"/>
    </row>
    <row r="497" s="129" customFormat="1" ht="12.75">
      <c r="A497" s="236"/>
    </row>
    <row r="498" s="129" customFormat="1" ht="12.75">
      <c r="A498" s="236"/>
    </row>
    <row r="499" s="129" customFormat="1" ht="12.75">
      <c r="A499" s="236"/>
    </row>
    <row r="500" s="129" customFormat="1" ht="12.75">
      <c r="A500" s="236"/>
    </row>
    <row r="501" s="129" customFormat="1" ht="12.75">
      <c r="A501" s="236"/>
    </row>
    <row r="502" s="129" customFormat="1" ht="12.75">
      <c r="A502" s="236"/>
    </row>
    <row r="503" s="129" customFormat="1" ht="12.75">
      <c r="A503" s="236"/>
    </row>
    <row r="504" s="129" customFormat="1" ht="12.75">
      <c r="A504" s="236"/>
    </row>
    <row r="505" s="129" customFormat="1" ht="12.75">
      <c r="A505" s="236"/>
    </row>
    <row r="506" s="129" customFormat="1" ht="12.75">
      <c r="A506" s="236"/>
    </row>
    <row r="507" s="129" customFormat="1" ht="12.75">
      <c r="A507" s="236"/>
    </row>
    <row r="508" s="129" customFormat="1" ht="12.75">
      <c r="A508" s="236"/>
    </row>
    <row r="509" s="129" customFormat="1" ht="12.75">
      <c r="A509" s="236"/>
    </row>
    <row r="510" s="129" customFormat="1" ht="12.75">
      <c r="A510" s="236"/>
    </row>
    <row r="511" s="129" customFormat="1" ht="12.75">
      <c r="A511" s="236"/>
    </row>
    <row r="512" s="129" customFormat="1" ht="12.75">
      <c r="A512" s="236"/>
    </row>
    <row r="513" s="129" customFormat="1" ht="12.75">
      <c r="A513" s="236"/>
    </row>
    <row r="514" s="129" customFormat="1" ht="12.75">
      <c r="A514" s="236"/>
    </row>
    <row r="515" s="129" customFormat="1" ht="12.75">
      <c r="A515" s="236"/>
    </row>
    <row r="516" s="129" customFormat="1" ht="12.75">
      <c r="A516" s="236"/>
    </row>
    <row r="517" s="129" customFormat="1" ht="12.75">
      <c r="A517" s="236"/>
    </row>
    <row r="518" s="129" customFormat="1" ht="12.75">
      <c r="A518" s="236"/>
    </row>
    <row r="519" s="129" customFormat="1" ht="12.75">
      <c r="A519" s="236"/>
    </row>
    <row r="520" s="129" customFormat="1" ht="12.75">
      <c r="A520" s="236"/>
    </row>
    <row r="521" s="129" customFormat="1" ht="12.75">
      <c r="A521" s="236"/>
    </row>
    <row r="522" s="129" customFormat="1" ht="12.75">
      <c r="A522" s="236"/>
    </row>
    <row r="523" s="129" customFormat="1" ht="12.75">
      <c r="A523" s="236"/>
    </row>
    <row r="524" s="129" customFormat="1" ht="12.75">
      <c r="A524" s="236"/>
    </row>
    <row r="525" s="129" customFormat="1" ht="12.75">
      <c r="A525" s="236"/>
    </row>
    <row r="526" s="129" customFormat="1" ht="12.75">
      <c r="A526" s="236"/>
    </row>
    <row r="527" s="129" customFormat="1" ht="12.75">
      <c r="A527" s="236"/>
    </row>
    <row r="528" s="129" customFormat="1" ht="12.75">
      <c r="A528" s="236"/>
    </row>
    <row r="529" s="129" customFormat="1" ht="12.75">
      <c r="A529" s="236"/>
    </row>
    <row r="530" s="129" customFormat="1" ht="12.75">
      <c r="A530" s="236"/>
    </row>
    <row r="531" s="129" customFormat="1" ht="12.75">
      <c r="A531" s="236"/>
    </row>
    <row r="532" s="129" customFormat="1" ht="12.75">
      <c r="A532" s="236"/>
    </row>
    <row r="533" s="129" customFormat="1" ht="12.75">
      <c r="A533" s="236"/>
    </row>
    <row r="534" s="129" customFormat="1" ht="12.75">
      <c r="A534" s="236"/>
    </row>
    <row r="535" s="129" customFormat="1" ht="12.75">
      <c r="A535" s="236"/>
    </row>
    <row r="536" s="129" customFormat="1" ht="12.75">
      <c r="A536" s="236"/>
    </row>
    <row r="537" s="129" customFormat="1" ht="12.75">
      <c r="A537" s="236"/>
    </row>
    <row r="538" s="129" customFormat="1" ht="12.75">
      <c r="A538" s="236"/>
    </row>
    <row r="539" s="129" customFormat="1" ht="12.75">
      <c r="A539" s="236"/>
    </row>
    <row r="540" s="129" customFormat="1" ht="12.75">
      <c r="A540" s="236"/>
    </row>
    <row r="541" s="129" customFormat="1" ht="12.75">
      <c r="A541" s="236"/>
    </row>
    <row r="542" s="129" customFormat="1" ht="12.75">
      <c r="A542" s="236"/>
    </row>
    <row r="543" s="129" customFormat="1" ht="12.75">
      <c r="A543" s="236"/>
    </row>
    <row r="544" s="129" customFormat="1" ht="12.75">
      <c r="A544" s="236"/>
    </row>
    <row r="545" s="129" customFormat="1" ht="12.75">
      <c r="A545" s="236"/>
    </row>
    <row r="546" s="129" customFormat="1" ht="12.75">
      <c r="A546" s="236"/>
    </row>
    <row r="547" s="129" customFormat="1" ht="12.75">
      <c r="A547" s="236"/>
    </row>
    <row r="548" s="129" customFormat="1" ht="12.75">
      <c r="A548" s="236"/>
    </row>
    <row r="549" s="129" customFormat="1" ht="12.75">
      <c r="A549" s="236"/>
    </row>
    <row r="550" s="129" customFormat="1" ht="12.75">
      <c r="A550" s="236"/>
    </row>
    <row r="551" s="129" customFormat="1" ht="12.75">
      <c r="A551" s="236"/>
    </row>
    <row r="552" s="129" customFormat="1" ht="12.75">
      <c r="A552" s="236"/>
    </row>
    <row r="553" s="129" customFormat="1" ht="12.75">
      <c r="A553" s="236"/>
    </row>
    <row r="554" s="129" customFormat="1" ht="12.75">
      <c r="A554" s="236"/>
    </row>
    <row r="555" s="129" customFormat="1" ht="12.75">
      <c r="A555" s="236"/>
    </row>
    <row r="556" s="129" customFormat="1" ht="12.75">
      <c r="A556" s="236"/>
    </row>
    <row r="557" s="129" customFormat="1" ht="12.75">
      <c r="A557" s="236"/>
    </row>
    <row r="558" s="129" customFormat="1" ht="12.75">
      <c r="A558" s="236"/>
    </row>
    <row r="559" s="129" customFormat="1" ht="12.75">
      <c r="A559" s="236"/>
    </row>
    <row r="560" s="129" customFormat="1" ht="12.75">
      <c r="A560" s="236"/>
    </row>
    <row r="561" s="129" customFormat="1" ht="12.75">
      <c r="A561" s="236"/>
    </row>
    <row r="562" s="129" customFormat="1" ht="12.75">
      <c r="A562" s="236"/>
    </row>
    <row r="563" s="129" customFormat="1" ht="12.75">
      <c r="A563" s="236"/>
    </row>
    <row r="564" s="129" customFormat="1" ht="12.75">
      <c r="A564" s="236"/>
    </row>
    <row r="565" s="129" customFormat="1" ht="12.75">
      <c r="A565" s="236"/>
    </row>
    <row r="566" s="129" customFormat="1" ht="12.75">
      <c r="A566" s="236"/>
    </row>
    <row r="567" s="129" customFormat="1" ht="12.75">
      <c r="A567" s="236"/>
    </row>
    <row r="568" s="129" customFormat="1" ht="12.75">
      <c r="A568" s="236"/>
    </row>
    <row r="569" s="129" customFormat="1" ht="12.75">
      <c r="A569" s="236"/>
    </row>
    <row r="570" s="129" customFormat="1" ht="12.75">
      <c r="A570" s="236"/>
    </row>
    <row r="571" s="129" customFormat="1" ht="12.75">
      <c r="A571" s="236"/>
    </row>
    <row r="572" s="129" customFormat="1" ht="12.75">
      <c r="A572" s="236"/>
    </row>
    <row r="573" s="129" customFormat="1" ht="12.75">
      <c r="A573" s="236"/>
    </row>
    <row r="574" s="129" customFormat="1" ht="12.75">
      <c r="A574" s="236"/>
    </row>
    <row r="575" s="129" customFormat="1" ht="12.75">
      <c r="A575" s="236"/>
    </row>
    <row r="576" s="129" customFormat="1" ht="12.75">
      <c r="A576" s="236"/>
    </row>
    <row r="577" s="129" customFormat="1" ht="12.75">
      <c r="A577" s="236"/>
    </row>
    <row r="578" s="129" customFormat="1" ht="12.75">
      <c r="A578" s="236"/>
    </row>
    <row r="579" s="129" customFormat="1" ht="12.75">
      <c r="A579" s="236"/>
    </row>
    <row r="580" s="129" customFormat="1" ht="12.75">
      <c r="A580" s="236"/>
    </row>
    <row r="581" s="129" customFormat="1" ht="12.75">
      <c r="A581" s="236"/>
    </row>
    <row r="582" s="129" customFormat="1" ht="12.75">
      <c r="A582" s="236"/>
    </row>
    <row r="583" s="129" customFormat="1" ht="12.75">
      <c r="A583" s="236"/>
    </row>
    <row r="584" s="129" customFormat="1" ht="12.75">
      <c r="A584" s="236"/>
    </row>
    <row r="585" s="129" customFormat="1" ht="12.75">
      <c r="A585" s="236"/>
    </row>
    <row r="586" s="129" customFormat="1" ht="12.75">
      <c r="A586" s="236"/>
    </row>
    <row r="587" s="129" customFormat="1" ht="12.75">
      <c r="A587" s="236"/>
    </row>
    <row r="588" s="129" customFormat="1" ht="12.75">
      <c r="A588" s="236"/>
    </row>
    <row r="589" s="129" customFormat="1" ht="12.75">
      <c r="A589" s="236"/>
    </row>
    <row r="590" s="129" customFormat="1" ht="12.75">
      <c r="A590" s="236"/>
    </row>
    <row r="591" s="129" customFormat="1" ht="12.75">
      <c r="A591" s="236"/>
    </row>
    <row r="592" s="129" customFormat="1" ht="12.75">
      <c r="A592" s="236"/>
    </row>
    <row r="593" s="129" customFormat="1" ht="12.75">
      <c r="A593" s="236"/>
    </row>
    <row r="594" s="129" customFormat="1" ht="12.75">
      <c r="A594" s="236"/>
    </row>
    <row r="595" s="129" customFormat="1" ht="12.75">
      <c r="A595" s="236"/>
    </row>
    <row r="596" s="129" customFormat="1" ht="12.75">
      <c r="A596" s="236"/>
    </row>
    <row r="597" s="129" customFormat="1" ht="12.75">
      <c r="A597" s="236"/>
    </row>
    <row r="598" s="129" customFormat="1" ht="12.75">
      <c r="A598" s="236"/>
    </row>
    <row r="599" s="129" customFormat="1" ht="12.75">
      <c r="A599" s="236"/>
    </row>
    <row r="600" s="129" customFormat="1" ht="12.75">
      <c r="A600" s="236"/>
    </row>
    <row r="601" s="129" customFormat="1" ht="12.75">
      <c r="A601" s="236"/>
    </row>
    <row r="602" s="129" customFormat="1" ht="12.75">
      <c r="A602" s="236"/>
    </row>
    <row r="603" s="129" customFormat="1" ht="12.75">
      <c r="A603" s="236"/>
    </row>
    <row r="604" s="129" customFormat="1" ht="12.75">
      <c r="A604" s="236"/>
    </row>
    <row r="605" s="129" customFormat="1" ht="12.75">
      <c r="A605" s="236"/>
    </row>
    <row r="606" s="129" customFormat="1" ht="12.75">
      <c r="A606" s="236"/>
    </row>
    <row r="607" s="129" customFormat="1" ht="12.75">
      <c r="A607" s="236"/>
    </row>
    <row r="608" s="129" customFormat="1" ht="12.75">
      <c r="A608" s="236"/>
    </row>
    <row r="609" s="129" customFormat="1" ht="12.75">
      <c r="A609" s="236"/>
    </row>
    <row r="610" s="129" customFormat="1" ht="12.75">
      <c r="A610" s="236"/>
    </row>
    <row r="611" s="129" customFormat="1" ht="12.75">
      <c r="A611" s="236"/>
    </row>
    <row r="612" s="129" customFormat="1" ht="12.75">
      <c r="A612" s="236"/>
    </row>
    <row r="613" s="129" customFormat="1" ht="12.75">
      <c r="A613" s="236"/>
    </row>
    <row r="614" s="129" customFormat="1" ht="12.75">
      <c r="A614" s="236"/>
    </row>
    <row r="615" s="129" customFormat="1" ht="12.75">
      <c r="A615" s="236"/>
    </row>
    <row r="616" s="129" customFormat="1" ht="12.75">
      <c r="A616" s="236"/>
    </row>
    <row r="617" s="129" customFormat="1" ht="12.75">
      <c r="A617" s="236"/>
    </row>
    <row r="618" s="129" customFormat="1" ht="12.75">
      <c r="A618" s="236"/>
    </row>
    <row r="619" s="129" customFormat="1" ht="12.75">
      <c r="A619" s="236"/>
    </row>
    <row r="620" s="129" customFormat="1" ht="12.75">
      <c r="A620" s="236"/>
    </row>
    <row r="621" s="129" customFormat="1" ht="12.75">
      <c r="A621" s="236"/>
    </row>
    <row r="622" s="129" customFormat="1" ht="12.75">
      <c r="A622" s="236"/>
    </row>
    <row r="623" s="129" customFormat="1" ht="12.75">
      <c r="A623" s="236"/>
    </row>
    <row r="624" s="129" customFormat="1" ht="12.75">
      <c r="A624" s="236"/>
    </row>
    <row r="625" s="129" customFormat="1" ht="12.75">
      <c r="A625" s="236"/>
    </row>
    <row r="626" s="129" customFormat="1" ht="12.75">
      <c r="A626" s="236"/>
    </row>
    <row r="627" s="129" customFormat="1" ht="12.75">
      <c r="A627" s="236"/>
    </row>
    <row r="628" s="129" customFormat="1" ht="12.75">
      <c r="A628" s="236"/>
    </row>
    <row r="629" s="129" customFormat="1" ht="12.75">
      <c r="A629" s="236"/>
    </row>
    <row r="630" s="129" customFormat="1" ht="12.75">
      <c r="A630" s="236"/>
    </row>
    <row r="631" s="129" customFormat="1" ht="12.75">
      <c r="A631" s="236"/>
    </row>
    <row r="632" s="129" customFormat="1" ht="12.75">
      <c r="A632" s="236"/>
    </row>
    <row r="633" s="129" customFormat="1" ht="12.75">
      <c r="A633" s="236"/>
    </row>
    <row r="634" s="129" customFormat="1" ht="12.75">
      <c r="A634" s="236"/>
    </row>
    <row r="635" s="129" customFormat="1" ht="12.75">
      <c r="A635" s="236"/>
    </row>
    <row r="636" s="129" customFormat="1" ht="12.75">
      <c r="A636" s="236"/>
    </row>
    <row r="637" s="129" customFormat="1" ht="12.75">
      <c r="A637" s="236"/>
    </row>
    <row r="638" s="129" customFormat="1" ht="12.75">
      <c r="A638" s="236"/>
    </row>
    <row r="639" s="129" customFormat="1" ht="12.75">
      <c r="A639" s="236"/>
    </row>
    <row r="640" s="129" customFormat="1" ht="12.75">
      <c r="A640" s="236"/>
    </row>
    <row r="641" s="129" customFormat="1" ht="12.75">
      <c r="A641" s="236"/>
    </row>
    <row r="642" s="129" customFormat="1" ht="12.75">
      <c r="A642" s="236"/>
    </row>
    <row r="643" s="129" customFormat="1" ht="12.75">
      <c r="A643" s="236"/>
    </row>
    <row r="644" s="129" customFormat="1" ht="12.75">
      <c r="A644" s="236"/>
    </row>
    <row r="645" s="129" customFormat="1" ht="12.75">
      <c r="A645" s="236"/>
    </row>
    <row r="646" s="129" customFormat="1" ht="12.75">
      <c r="A646" s="236"/>
    </row>
    <row r="647" s="129" customFormat="1" ht="12.75">
      <c r="A647" s="236"/>
    </row>
    <row r="648" s="129" customFormat="1" ht="12.75">
      <c r="A648" s="236"/>
    </row>
    <row r="649" s="129" customFormat="1" ht="12.75">
      <c r="A649" s="236"/>
    </row>
    <row r="650" s="129" customFormat="1" ht="12.75">
      <c r="A650" s="236"/>
    </row>
    <row r="651" s="129" customFormat="1" ht="12.75">
      <c r="A651" s="236"/>
    </row>
    <row r="652" s="129" customFormat="1" ht="12.75">
      <c r="A652" s="236"/>
    </row>
    <row r="653" s="129" customFormat="1" ht="12.75">
      <c r="A653" s="236"/>
    </row>
    <row r="654" s="129" customFormat="1" ht="12.75">
      <c r="A654" s="236"/>
    </row>
    <row r="655" s="129" customFormat="1" ht="12.75">
      <c r="A655" s="236"/>
    </row>
    <row r="656" s="129" customFormat="1" ht="12.75">
      <c r="A656" s="236"/>
    </row>
    <row r="657" s="129" customFormat="1" ht="12.75">
      <c r="A657" s="236"/>
    </row>
    <row r="658" s="129" customFormat="1" ht="12.75">
      <c r="A658" s="236"/>
    </row>
    <row r="659" s="129" customFormat="1" ht="12.75">
      <c r="A659" s="236"/>
    </row>
    <row r="660" s="129" customFormat="1" ht="12.75">
      <c r="A660" s="236"/>
    </row>
    <row r="661" s="129" customFormat="1" ht="12.75">
      <c r="A661" s="236"/>
    </row>
    <row r="662" s="129" customFormat="1" ht="12.75">
      <c r="A662" s="236"/>
    </row>
    <row r="663" s="129" customFormat="1" ht="12.75">
      <c r="A663" s="236"/>
    </row>
    <row r="664" s="129" customFormat="1" ht="12.75">
      <c r="A664" s="236"/>
    </row>
    <row r="665" s="129" customFormat="1" ht="12.75">
      <c r="A665" s="236"/>
    </row>
    <row r="666" s="129" customFormat="1" ht="12.75">
      <c r="A666" s="236"/>
    </row>
    <row r="667" s="129" customFormat="1" ht="12.75">
      <c r="A667" s="236"/>
    </row>
    <row r="668" s="129" customFormat="1" ht="12.75">
      <c r="A668" s="236"/>
    </row>
    <row r="669" s="129" customFormat="1" ht="12.75">
      <c r="A669" s="236"/>
    </row>
    <row r="670" s="129" customFormat="1" ht="12.75">
      <c r="A670" s="236"/>
    </row>
    <row r="671" s="129" customFormat="1" ht="12.75">
      <c r="A671" s="236"/>
    </row>
    <row r="672" s="129" customFormat="1" ht="12.75">
      <c r="A672" s="236"/>
    </row>
    <row r="673" s="129" customFormat="1" ht="12.75">
      <c r="A673" s="236"/>
    </row>
    <row r="674" s="129" customFormat="1" ht="12.75">
      <c r="A674" s="236"/>
    </row>
    <row r="675" s="129" customFormat="1" ht="12.75">
      <c r="A675" s="236"/>
    </row>
    <row r="676" s="129" customFormat="1" ht="12.75">
      <c r="A676" s="236"/>
    </row>
    <row r="677" s="129" customFormat="1" ht="12.75">
      <c r="A677" s="236"/>
    </row>
    <row r="678" s="129" customFormat="1" ht="12.75">
      <c r="A678" s="236"/>
    </row>
    <row r="679" s="129" customFormat="1" ht="12.75">
      <c r="A679" s="236"/>
    </row>
    <row r="680" s="129" customFormat="1" ht="12.75">
      <c r="A680" s="236"/>
    </row>
    <row r="681" s="129" customFormat="1" ht="12.75">
      <c r="A681" s="236"/>
    </row>
    <row r="682" s="129" customFormat="1" ht="12.75">
      <c r="A682" s="236"/>
    </row>
    <row r="683" s="129" customFormat="1" ht="12.75">
      <c r="A683" s="236"/>
    </row>
    <row r="684" s="129" customFormat="1" ht="12.75">
      <c r="A684" s="236"/>
    </row>
    <row r="685" s="129" customFormat="1" ht="12.75">
      <c r="A685" s="236"/>
    </row>
    <row r="686" s="129" customFormat="1" ht="12.75">
      <c r="A686" s="236"/>
    </row>
    <row r="687" s="129" customFormat="1" ht="12.75">
      <c r="A687" s="236"/>
    </row>
    <row r="688" s="129" customFormat="1" ht="12.75">
      <c r="A688" s="236"/>
    </row>
    <row r="689" s="129" customFormat="1" ht="12.75">
      <c r="A689" s="236"/>
    </row>
    <row r="690" s="129" customFormat="1" ht="12.75">
      <c r="A690" s="236"/>
    </row>
    <row r="691" s="129" customFormat="1" ht="12.75">
      <c r="A691" s="236"/>
    </row>
    <row r="692" s="129" customFormat="1" ht="12.75">
      <c r="A692" s="236"/>
    </row>
    <row r="693" s="129" customFormat="1" ht="12.75">
      <c r="A693" s="236"/>
    </row>
    <row r="694" s="129" customFormat="1" ht="12.75">
      <c r="A694" s="236"/>
    </row>
    <row r="695" s="129" customFormat="1" ht="12.75">
      <c r="A695" s="236"/>
    </row>
    <row r="696" s="129" customFormat="1" ht="12.75">
      <c r="A696" s="236"/>
    </row>
    <row r="697" s="129" customFormat="1" ht="12.75">
      <c r="A697" s="236"/>
    </row>
    <row r="698" s="129" customFormat="1" ht="12.75">
      <c r="A698" s="236"/>
    </row>
    <row r="699" s="129" customFormat="1" ht="12.75">
      <c r="A699" s="236"/>
    </row>
    <row r="700" s="129" customFormat="1" ht="12.75">
      <c r="A700" s="236"/>
    </row>
    <row r="701" s="129" customFormat="1" ht="12.75">
      <c r="A701" s="236"/>
    </row>
    <row r="702" s="129" customFormat="1" ht="12.75">
      <c r="A702" s="236"/>
    </row>
    <row r="703" s="129" customFormat="1" ht="12.75">
      <c r="A703" s="236"/>
    </row>
    <row r="704" s="129" customFormat="1" ht="12.75">
      <c r="A704" s="236"/>
    </row>
    <row r="705" s="129" customFormat="1" ht="12.75">
      <c r="A705" s="236"/>
    </row>
    <row r="706" s="129" customFormat="1" ht="12.75">
      <c r="A706" s="236"/>
    </row>
    <row r="707" s="129" customFormat="1" ht="12.75">
      <c r="A707" s="236"/>
    </row>
    <row r="708" s="129" customFormat="1" ht="12.75">
      <c r="A708" s="236"/>
    </row>
    <row r="709" s="129" customFormat="1" ht="12.75">
      <c r="A709" s="236"/>
    </row>
    <row r="710" s="129" customFormat="1" ht="12.75">
      <c r="A710" s="236"/>
    </row>
    <row r="711" s="129" customFormat="1" ht="12.75">
      <c r="A711" s="236"/>
    </row>
    <row r="712" s="129" customFormat="1" ht="12.75">
      <c r="A712" s="236"/>
    </row>
    <row r="713" s="129" customFormat="1" ht="12.75">
      <c r="A713" s="236"/>
    </row>
    <row r="714" s="129" customFormat="1" ht="12.75">
      <c r="A714" s="236"/>
    </row>
    <row r="715" s="129" customFormat="1" ht="12.75">
      <c r="A715" s="236"/>
    </row>
    <row r="716" s="129" customFormat="1" ht="12.75">
      <c r="A716" s="236"/>
    </row>
    <row r="717" s="129" customFormat="1" ht="12.75">
      <c r="A717" s="236"/>
    </row>
    <row r="718" s="129" customFormat="1" ht="12.75">
      <c r="A718" s="236"/>
    </row>
    <row r="719" s="129" customFormat="1" ht="12.75">
      <c r="A719" s="236"/>
    </row>
    <row r="720" s="129" customFormat="1" ht="12.75">
      <c r="A720" s="236"/>
    </row>
    <row r="721" s="129" customFormat="1" ht="12.75">
      <c r="A721" s="236"/>
    </row>
    <row r="722" s="129" customFormat="1" ht="12.75">
      <c r="A722" s="236"/>
    </row>
    <row r="723" s="129" customFormat="1" ht="12.75">
      <c r="A723" s="236"/>
    </row>
    <row r="724" s="129" customFormat="1" ht="12.75">
      <c r="A724" s="236"/>
    </row>
    <row r="725" s="129" customFormat="1" ht="12.75">
      <c r="A725" s="236"/>
    </row>
    <row r="726" s="129" customFormat="1" ht="12.75">
      <c r="A726" s="236"/>
    </row>
    <row r="727" s="129" customFormat="1" ht="12.75">
      <c r="A727" s="236"/>
    </row>
    <row r="728" s="129" customFormat="1" ht="12.75">
      <c r="A728" s="236"/>
    </row>
    <row r="729" s="129" customFormat="1" ht="12.75">
      <c r="A729" s="236"/>
    </row>
    <row r="730" s="129" customFormat="1" ht="12.75">
      <c r="A730" s="236"/>
    </row>
    <row r="731" s="129" customFormat="1" ht="12.75">
      <c r="A731" s="236"/>
    </row>
    <row r="732" s="129" customFormat="1" ht="12.75">
      <c r="A732" s="236"/>
    </row>
    <row r="733" s="129" customFormat="1" ht="12.75">
      <c r="A733" s="236"/>
    </row>
    <row r="734" s="129" customFormat="1" ht="12.75">
      <c r="A734" s="236"/>
    </row>
    <row r="735" s="129" customFormat="1" ht="12.75">
      <c r="A735" s="236"/>
    </row>
    <row r="736" s="129" customFormat="1" ht="12.75">
      <c r="A736" s="236"/>
    </row>
    <row r="737" s="129" customFormat="1" ht="12.75">
      <c r="A737" s="236"/>
    </row>
    <row r="738" s="129" customFormat="1" ht="12.75">
      <c r="A738" s="236"/>
    </row>
    <row r="739" s="129" customFormat="1" ht="12.75">
      <c r="A739" s="236"/>
    </row>
    <row r="740" s="129" customFormat="1" ht="12.75">
      <c r="A740" s="236"/>
    </row>
    <row r="741" s="129" customFormat="1" ht="12.75">
      <c r="A741" s="236"/>
    </row>
    <row r="742" s="129" customFormat="1" ht="12.75">
      <c r="A742" s="236"/>
    </row>
    <row r="743" s="129" customFormat="1" ht="12.75">
      <c r="A743" s="236"/>
    </row>
    <row r="744" s="129" customFormat="1" ht="12.75">
      <c r="A744" s="236"/>
    </row>
    <row r="745" s="129" customFormat="1" ht="12.75">
      <c r="A745" s="236"/>
    </row>
    <row r="746" s="129" customFormat="1" ht="12.75">
      <c r="A746" s="236"/>
    </row>
    <row r="747" s="129" customFormat="1" ht="12.75">
      <c r="A747" s="236"/>
    </row>
    <row r="748" s="129" customFormat="1" ht="12.75">
      <c r="A748" s="236"/>
    </row>
    <row r="749" s="129" customFormat="1" ht="12.75">
      <c r="A749" s="236"/>
    </row>
    <row r="750" s="129" customFormat="1" ht="12.75">
      <c r="A750" s="236"/>
    </row>
    <row r="751" s="129" customFormat="1" ht="12.75">
      <c r="A751" s="236"/>
    </row>
    <row r="752" s="129" customFormat="1" ht="12.75">
      <c r="A752" s="236"/>
    </row>
    <row r="753" s="129" customFormat="1" ht="12.75">
      <c r="A753" s="236"/>
    </row>
    <row r="754" s="129" customFormat="1" ht="12.75">
      <c r="A754" s="236"/>
    </row>
    <row r="755" s="129" customFormat="1" ht="12.75">
      <c r="A755" s="236"/>
    </row>
    <row r="756" s="129" customFormat="1" ht="12.75">
      <c r="A756" s="236"/>
    </row>
    <row r="757" s="129" customFormat="1" ht="12.75">
      <c r="A757" s="236"/>
    </row>
    <row r="758" s="129" customFormat="1" ht="12.75">
      <c r="A758" s="236"/>
    </row>
    <row r="759" s="129" customFormat="1" ht="12.75">
      <c r="A759" s="236"/>
    </row>
    <row r="760" s="129" customFormat="1" ht="12.75">
      <c r="A760" s="236"/>
    </row>
    <row r="761" s="129" customFormat="1" ht="12.75">
      <c r="A761" s="236"/>
    </row>
    <row r="762" s="129" customFormat="1" ht="12.75">
      <c r="A762" s="236"/>
    </row>
    <row r="763" s="129" customFormat="1" ht="12.75">
      <c r="A763" s="236"/>
    </row>
    <row r="764" s="129" customFormat="1" ht="12.75">
      <c r="A764" s="236"/>
    </row>
    <row r="765" s="129" customFormat="1" ht="12.75">
      <c r="A765" s="236"/>
    </row>
    <row r="766" s="129" customFormat="1" ht="12.75">
      <c r="A766" s="236"/>
    </row>
    <row r="767" s="129" customFormat="1" ht="12.75">
      <c r="A767" s="236"/>
    </row>
    <row r="768" s="129" customFormat="1" ht="12.75">
      <c r="A768" s="236"/>
    </row>
    <row r="769" s="129" customFormat="1" ht="12.75">
      <c r="A769" s="236"/>
    </row>
    <row r="770" s="129" customFormat="1" ht="12.75">
      <c r="A770" s="236"/>
    </row>
    <row r="771" s="129" customFormat="1" ht="12.75">
      <c r="A771" s="236"/>
    </row>
    <row r="772" s="129" customFormat="1" ht="12.75">
      <c r="A772" s="236"/>
    </row>
    <row r="773" s="129" customFormat="1" ht="12.75">
      <c r="A773" s="236"/>
    </row>
    <row r="774" s="129" customFormat="1" ht="12.75">
      <c r="A774" s="236"/>
    </row>
    <row r="775" s="129" customFormat="1" ht="12.75">
      <c r="A775" s="236"/>
    </row>
    <row r="776" s="129" customFormat="1" ht="12.75">
      <c r="A776" s="236"/>
    </row>
    <row r="777" s="129" customFormat="1" ht="12.75">
      <c r="A777" s="236"/>
    </row>
    <row r="778" s="129" customFormat="1" ht="12.75">
      <c r="A778" s="236"/>
    </row>
    <row r="779" s="129" customFormat="1" ht="12.75">
      <c r="A779" s="236"/>
    </row>
    <row r="780" s="129" customFormat="1" ht="12.75">
      <c r="A780" s="236"/>
    </row>
    <row r="781" s="129" customFormat="1" ht="12.75">
      <c r="A781" s="236"/>
    </row>
    <row r="782" s="129" customFormat="1" ht="12.75">
      <c r="A782" s="236"/>
    </row>
    <row r="783" s="129" customFormat="1" ht="12.75">
      <c r="A783" s="236"/>
    </row>
    <row r="784" s="129" customFormat="1" ht="12.75">
      <c r="A784" s="236"/>
    </row>
    <row r="785" s="129" customFormat="1" ht="12.75">
      <c r="A785" s="236"/>
    </row>
    <row r="786" s="129" customFormat="1" ht="12.75">
      <c r="A786" s="236"/>
    </row>
    <row r="787" s="129" customFormat="1" ht="12.75">
      <c r="A787" s="236"/>
    </row>
    <row r="788" s="129" customFormat="1" ht="12.75">
      <c r="A788" s="236"/>
    </row>
    <row r="789" s="129" customFormat="1" ht="12.75">
      <c r="A789" s="236"/>
    </row>
    <row r="790" s="129" customFormat="1" ht="12.75">
      <c r="A790" s="236"/>
    </row>
    <row r="791" s="129" customFormat="1" ht="12.75">
      <c r="A791" s="236"/>
    </row>
    <row r="792" s="129" customFormat="1" ht="12.75">
      <c r="A792" s="236"/>
    </row>
    <row r="793" s="129" customFormat="1" ht="12.75">
      <c r="A793" s="236"/>
    </row>
    <row r="794" s="129" customFormat="1" ht="12.75">
      <c r="A794" s="236"/>
    </row>
    <row r="795" s="129" customFormat="1" ht="12.75">
      <c r="A795" s="236"/>
    </row>
    <row r="796" s="129" customFormat="1" ht="12.75">
      <c r="A796" s="236"/>
    </row>
    <row r="797" s="129" customFormat="1" ht="12.75">
      <c r="A797" s="236"/>
    </row>
    <row r="798" s="129" customFormat="1" ht="12.75">
      <c r="A798" s="236"/>
    </row>
    <row r="799" s="129" customFormat="1" ht="12.75">
      <c r="A799" s="236"/>
    </row>
    <row r="800" s="129" customFormat="1" ht="12.75">
      <c r="A800" s="236"/>
    </row>
    <row r="801" s="129" customFormat="1" ht="12.75">
      <c r="A801" s="236"/>
    </row>
    <row r="802" s="129" customFormat="1" ht="12.75">
      <c r="A802" s="236"/>
    </row>
    <row r="803" s="129" customFormat="1" ht="12.75">
      <c r="A803" s="236"/>
    </row>
    <row r="804" s="129" customFormat="1" ht="12.75">
      <c r="A804" s="236"/>
    </row>
    <row r="805" s="129" customFormat="1" ht="12.75">
      <c r="A805" s="236"/>
    </row>
    <row r="806" s="129" customFormat="1" ht="12.75">
      <c r="A806" s="236"/>
    </row>
    <row r="807" s="129" customFormat="1" ht="12.75">
      <c r="A807" s="236"/>
    </row>
    <row r="808" s="129" customFormat="1" ht="12.75">
      <c r="A808" s="236"/>
    </row>
    <row r="809" s="129" customFormat="1" ht="12.75">
      <c r="A809" s="236"/>
    </row>
    <row r="810" s="129" customFormat="1" ht="12.75">
      <c r="A810" s="236"/>
    </row>
    <row r="811" s="129" customFormat="1" ht="12.75">
      <c r="A811" s="236"/>
    </row>
    <row r="812" s="129" customFormat="1" ht="12.75">
      <c r="A812" s="236"/>
    </row>
    <row r="813" s="129" customFormat="1" ht="12.75">
      <c r="A813" s="236"/>
    </row>
    <row r="814" s="129" customFormat="1" ht="12.75">
      <c r="A814" s="236"/>
    </row>
    <row r="815" s="129" customFormat="1" ht="12.75">
      <c r="A815" s="236"/>
    </row>
    <row r="816" s="129" customFormat="1" ht="12.75">
      <c r="A816" s="236"/>
    </row>
    <row r="817" s="129" customFormat="1" ht="12.75">
      <c r="A817" s="236"/>
    </row>
    <row r="818" s="129" customFormat="1" ht="12.75">
      <c r="A818" s="236"/>
    </row>
    <row r="819" s="129" customFormat="1" ht="12.75">
      <c r="A819" s="236"/>
    </row>
    <row r="820" s="129" customFormat="1" ht="12.75">
      <c r="A820" s="236"/>
    </row>
    <row r="821" s="129" customFormat="1" ht="12.75">
      <c r="A821" s="236"/>
    </row>
    <row r="822" s="129" customFormat="1" ht="12.75">
      <c r="A822" s="236"/>
    </row>
    <row r="823" s="129" customFormat="1" ht="12.75">
      <c r="A823" s="236"/>
    </row>
    <row r="824" s="129" customFormat="1" ht="12.75">
      <c r="A824" s="236"/>
    </row>
    <row r="825" s="129" customFormat="1" ht="12.75">
      <c r="A825" s="236"/>
    </row>
    <row r="826" s="129" customFormat="1" ht="12.75">
      <c r="A826" s="236"/>
    </row>
    <row r="827" s="129" customFormat="1" ht="12.75">
      <c r="A827" s="236"/>
    </row>
    <row r="828" s="129" customFormat="1" ht="12.75">
      <c r="A828" s="236"/>
    </row>
    <row r="829" s="129" customFormat="1" ht="12.75">
      <c r="A829" s="236"/>
    </row>
    <row r="830" s="129" customFormat="1" ht="12.75">
      <c r="A830" s="236"/>
    </row>
    <row r="831" s="129" customFormat="1" ht="12.75">
      <c r="A831" s="236"/>
    </row>
    <row r="832" s="129" customFormat="1" ht="12.75">
      <c r="A832" s="236"/>
    </row>
    <row r="833" s="129" customFormat="1" ht="12.75">
      <c r="A833" s="236"/>
    </row>
    <row r="834" s="129" customFormat="1" ht="12.75">
      <c r="A834" s="236"/>
    </row>
    <row r="835" s="129" customFormat="1" ht="12.75">
      <c r="A835" s="236"/>
    </row>
    <row r="836" s="129" customFormat="1" ht="12.75">
      <c r="A836" s="236"/>
    </row>
    <row r="837" s="129" customFormat="1" ht="12.75">
      <c r="A837" s="236"/>
    </row>
    <row r="838" s="129" customFormat="1" ht="12.75">
      <c r="A838" s="236"/>
    </row>
    <row r="839" s="129" customFormat="1" ht="12.75">
      <c r="A839" s="236"/>
    </row>
    <row r="840" s="129" customFormat="1" ht="12.75">
      <c r="A840" s="236"/>
    </row>
    <row r="841" s="129" customFormat="1" ht="12.75">
      <c r="A841" s="236"/>
    </row>
    <row r="842" s="129" customFormat="1" ht="12.75">
      <c r="A842" s="236"/>
    </row>
    <row r="843" s="129" customFormat="1" ht="12.75">
      <c r="A843" s="236"/>
    </row>
    <row r="844" s="129" customFormat="1" ht="12.75">
      <c r="A844" s="236"/>
    </row>
    <row r="845" s="129" customFormat="1" ht="12.75">
      <c r="A845" s="236"/>
    </row>
    <row r="846" s="129" customFormat="1" ht="12.75">
      <c r="A846" s="236"/>
    </row>
    <row r="847" s="129" customFormat="1" ht="12.75">
      <c r="A847" s="236"/>
    </row>
    <row r="848" s="129" customFormat="1" ht="12.75">
      <c r="A848" s="236"/>
    </row>
    <row r="849" s="129" customFormat="1" ht="12.75">
      <c r="A849" s="236"/>
    </row>
    <row r="850" s="129" customFormat="1" ht="12.75">
      <c r="A850" s="236"/>
    </row>
    <row r="851" s="129" customFormat="1" ht="12.75">
      <c r="A851" s="236"/>
    </row>
    <row r="852" s="129" customFormat="1" ht="12.75">
      <c r="A852" s="236"/>
    </row>
    <row r="853" s="129" customFormat="1" ht="12.75">
      <c r="A853" s="236"/>
    </row>
    <row r="854" s="129" customFormat="1" ht="12.75">
      <c r="A854" s="236"/>
    </row>
    <row r="855" s="129" customFormat="1" ht="12.75">
      <c r="A855" s="236"/>
    </row>
    <row r="856" s="129" customFormat="1" ht="12.75">
      <c r="A856" s="236"/>
    </row>
    <row r="857" s="129" customFormat="1" ht="12.75">
      <c r="A857" s="236"/>
    </row>
    <row r="858" s="129" customFormat="1" ht="12.75">
      <c r="A858" s="236"/>
    </row>
    <row r="859" s="129" customFormat="1" ht="12.75">
      <c r="A859" s="236"/>
    </row>
    <row r="860" s="129" customFormat="1" ht="12.75">
      <c r="A860" s="236"/>
    </row>
    <row r="861" s="129" customFormat="1" ht="12.75">
      <c r="A861" s="236"/>
    </row>
    <row r="862" s="129" customFormat="1" ht="12.75">
      <c r="A862" s="236"/>
    </row>
    <row r="863" s="129" customFormat="1" ht="12.75">
      <c r="A863" s="236"/>
    </row>
    <row r="864" s="129" customFormat="1" ht="12.75">
      <c r="A864" s="236"/>
    </row>
    <row r="865" s="129" customFormat="1" ht="12.75">
      <c r="A865" s="236"/>
    </row>
    <row r="866" s="129" customFormat="1" ht="12.75">
      <c r="A866" s="236"/>
    </row>
    <row r="867" s="129" customFormat="1" ht="12.75">
      <c r="A867" s="236"/>
    </row>
    <row r="868" s="129" customFormat="1" ht="12.75">
      <c r="A868" s="236"/>
    </row>
    <row r="869" s="129" customFormat="1" ht="12.75">
      <c r="A869" s="236"/>
    </row>
    <row r="870" s="129" customFormat="1" ht="12.75">
      <c r="A870" s="236"/>
    </row>
    <row r="871" s="129" customFormat="1" ht="12.75">
      <c r="A871" s="236"/>
    </row>
    <row r="872" s="129" customFormat="1" ht="12.75">
      <c r="A872" s="236"/>
    </row>
    <row r="873" s="129" customFormat="1" ht="12.75">
      <c r="A873" s="236"/>
    </row>
    <row r="874" s="129" customFormat="1" ht="12.75">
      <c r="A874" s="236"/>
    </row>
    <row r="875" s="129" customFormat="1" ht="12.75">
      <c r="A875" s="236"/>
    </row>
    <row r="876" s="129" customFormat="1" ht="12.75">
      <c r="A876" s="236"/>
    </row>
    <row r="877" s="129" customFormat="1" ht="12.75">
      <c r="A877" s="236"/>
    </row>
    <row r="878" s="129" customFormat="1" ht="12.75">
      <c r="A878" s="236"/>
    </row>
    <row r="879" s="129" customFormat="1" ht="12.75">
      <c r="A879" s="236"/>
    </row>
    <row r="880" s="129" customFormat="1" ht="12.75">
      <c r="A880" s="236"/>
    </row>
    <row r="881" s="129" customFormat="1" ht="12.75">
      <c r="A881" s="236"/>
    </row>
    <row r="882" s="129" customFormat="1" ht="12.75">
      <c r="A882" s="236"/>
    </row>
    <row r="883" s="129" customFormat="1" ht="12.75">
      <c r="A883" s="236"/>
    </row>
    <row r="884" s="129" customFormat="1" ht="12.75">
      <c r="A884" s="236"/>
    </row>
    <row r="885" s="129" customFormat="1" ht="12.75">
      <c r="A885" s="236"/>
    </row>
    <row r="886" s="129" customFormat="1" ht="12.75">
      <c r="A886" s="236"/>
    </row>
    <row r="887" s="129" customFormat="1" ht="12.75">
      <c r="A887" s="236"/>
    </row>
    <row r="888" s="129" customFormat="1" ht="12.75">
      <c r="A888" s="236"/>
    </row>
    <row r="889" s="129" customFormat="1" ht="12.75">
      <c r="A889" s="236"/>
    </row>
    <row r="890" s="129" customFormat="1" ht="12.75">
      <c r="A890" s="236"/>
    </row>
    <row r="891" s="129" customFormat="1" ht="12.75">
      <c r="A891" s="236"/>
    </row>
    <row r="892" s="129" customFormat="1" ht="12.75">
      <c r="A892" s="236"/>
    </row>
    <row r="893" s="129" customFormat="1" ht="12.75">
      <c r="A893" s="236"/>
    </row>
    <row r="894" s="129" customFormat="1" ht="12.75">
      <c r="A894" s="236"/>
    </row>
    <row r="895" s="129" customFormat="1" ht="12.75">
      <c r="A895" s="236"/>
    </row>
    <row r="896" s="129" customFormat="1" ht="12.75">
      <c r="A896" s="236"/>
    </row>
    <row r="897" s="129" customFormat="1" ht="12.75">
      <c r="A897" s="236"/>
    </row>
    <row r="898" s="129" customFormat="1" ht="12.75">
      <c r="A898" s="236"/>
    </row>
    <row r="899" s="129" customFormat="1" ht="12.75">
      <c r="A899" s="236"/>
    </row>
    <row r="900" s="129" customFormat="1" ht="12.75">
      <c r="A900" s="236"/>
    </row>
    <row r="901" s="129" customFormat="1" ht="12.75">
      <c r="A901" s="236"/>
    </row>
    <row r="902" s="129" customFormat="1" ht="12.75">
      <c r="A902" s="236"/>
    </row>
    <row r="903" s="129" customFormat="1" ht="12.75">
      <c r="A903" s="236"/>
    </row>
    <row r="904" s="129" customFormat="1" ht="12.75">
      <c r="A904" s="236"/>
    </row>
    <row r="905" s="129" customFormat="1" ht="12.75">
      <c r="A905" s="236"/>
    </row>
    <row r="906" s="129" customFormat="1" ht="12.75">
      <c r="A906" s="236"/>
    </row>
    <row r="907" s="129" customFormat="1" ht="12.75">
      <c r="A907" s="236"/>
    </row>
    <row r="908" s="129" customFormat="1" ht="12.75">
      <c r="A908" s="236"/>
    </row>
    <row r="909" s="129" customFormat="1" ht="12.75">
      <c r="A909" s="236"/>
    </row>
    <row r="910" s="129" customFormat="1" ht="12.75">
      <c r="A910" s="236"/>
    </row>
    <row r="911" s="129" customFormat="1" ht="12.75">
      <c r="A911" s="236"/>
    </row>
    <row r="912" s="129" customFormat="1" ht="12.75">
      <c r="A912" s="236"/>
    </row>
    <row r="913" s="129" customFormat="1" ht="12.75">
      <c r="A913" s="236"/>
    </row>
    <row r="914" s="129" customFormat="1" ht="12.75">
      <c r="A914" s="236"/>
    </row>
    <row r="915" s="129" customFormat="1" ht="12.75">
      <c r="A915" s="236"/>
    </row>
    <row r="916" s="129" customFormat="1" ht="12.75">
      <c r="A916" s="236"/>
    </row>
    <row r="917" s="129" customFormat="1" ht="12.75">
      <c r="A917" s="236"/>
    </row>
    <row r="918" s="129" customFormat="1" ht="12.75">
      <c r="A918" s="236"/>
    </row>
    <row r="919" s="129" customFormat="1" ht="12.75">
      <c r="A919" s="236"/>
    </row>
    <row r="920" s="129" customFormat="1" ht="12.75">
      <c r="A920" s="236"/>
    </row>
    <row r="921" s="129" customFormat="1" ht="12.75">
      <c r="A921" s="236"/>
    </row>
    <row r="922" s="129" customFormat="1" ht="12.75">
      <c r="A922" s="236"/>
    </row>
    <row r="923" s="129" customFormat="1" ht="12.75">
      <c r="A923" s="236"/>
    </row>
    <row r="924" s="129" customFormat="1" ht="12.75">
      <c r="A924" s="236"/>
    </row>
    <row r="925" s="129" customFormat="1" ht="12.75">
      <c r="A925" s="236"/>
    </row>
    <row r="926" s="129" customFormat="1" ht="12.75">
      <c r="A926" s="236"/>
    </row>
    <row r="927" s="129" customFormat="1" ht="12.75">
      <c r="A927" s="236"/>
    </row>
    <row r="928" s="129" customFormat="1" ht="12.75">
      <c r="A928" s="236"/>
    </row>
    <row r="929" s="129" customFormat="1" ht="12.75">
      <c r="A929" s="236"/>
    </row>
    <row r="930" s="129" customFormat="1" ht="12.75">
      <c r="A930" s="236"/>
    </row>
    <row r="931" s="129" customFormat="1" ht="12.75">
      <c r="A931" s="236"/>
    </row>
    <row r="932" s="129" customFormat="1" ht="12.75">
      <c r="A932" s="236"/>
    </row>
    <row r="933" s="129" customFormat="1" ht="12.75">
      <c r="A933" s="236"/>
    </row>
    <row r="934" s="129" customFormat="1" ht="12.75">
      <c r="A934" s="236"/>
    </row>
    <row r="935" s="129" customFormat="1" ht="12.75">
      <c r="A935" s="236"/>
    </row>
    <row r="936" s="129" customFormat="1" ht="12.75">
      <c r="A936" s="236"/>
    </row>
    <row r="937" s="129" customFormat="1" ht="12.75">
      <c r="A937" s="236"/>
    </row>
    <row r="938" s="129" customFormat="1" ht="12.75">
      <c r="A938" s="236"/>
    </row>
    <row r="939" s="129" customFormat="1" ht="12.75">
      <c r="A939" s="236"/>
    </row>
    <row r="940" s="129" customFormat="1" ht="12.75">
      <c r="A940" s="236"/>
    </row>
    <row r="941" s="129" customFormat="1" ht="12.75">
      <c r="A941" s="236"/>
    </row>
    <row r="942" s="129" customFormat="1" ht="12.75">
      <c r="A942" s="236"/>
    </row>
    <row r="943" s="129" customFormat="1" ht="12.75">
      <c r="A943" s="236"/>
    </row>
    <row r="944" s="129" customFormat="1" ht="12.75">
      <c r="A944" s="236"/>
    </row>
    <row r="945" s="129" customFormat="1" ht="12.75">
      <c r="A945" s="236"/>
    </row>
    <row r="946" s="129" customFormat="1" ht="12.75">
      <c r="A946" s="236"/>
    </row>
    <row r="947" s="129" customFormat="1" ht="12.75">
      <c r="A947" s="236"/>
    </row>
    <row r="948" s="129" customFormat="1" ht="12.75">
      <c r="A948" s="236"/>
    </row>
    <row r="949" s="129" customFormat="1" ht="12.75">
      <c r="A949" s="236"/>
    </row>
    <row r="950" s="129" customFormat="1" ht="12.75">
      <c r="A950" s="236"/>
    </row>
    <row r="951" s="129" customFormat="1" ht="12.75">
      <c r="A951" s="236"/>
    </row>
    <row r="952" s="129" customFormat="1" ht="12.75">
      <c r="A952" s="236"/>
    </row>
    <row r="953" s="129" customFormat="1" ht="12.75">
      <c r="A953" s="236"/>
    </row>
    <row r="954" s="129" customFormat="1" ht="12.75">
      <c r="A954" s="236"/>
    </row>
    <row r="955" s="129" customFormat="1" ht="12.75">
      <c r="A955" s="236"/>
    </row>
    <row r="956" s="129" customFormat="1" ht="12.75">
      <c r="A956" s="236"/>
    </row>
    <row r="957" s="129" customFormat="1" ht="12.75">
      <c r="A957" s="236"/>
    </row>
    <row r="958" s="129" customFormat="1" ht="12.75">
      <c r="A958" s="236"/>
    </row>
    <row r="959" s="129" customFormat="1" ht="12.75">
      <c r="A959" s="236"/>
    </row>
    <row r="960" s="129" customFormat="1" ht="12.75">
      <c r="A960" s="236"/>
    </row>
    <row r="961" s="129" customFormat="1" ht="12.75">
      <c r="A961" s="236"/>
    </row>
    <row r="962" s="129" customFormat="1" ht="12.75">
      <c r="A962" s="236"/>
    </row>
    <row r="963" s="129" customFormat="1" ht="12.75">
      <c r="A963" s="236"/>
    </row>
    <row r="964" s="129" customFormat="1" ht="12.75">
      <c r="A964" s="236"/>
    </row>
    <row r="965" s="129" customFormat="1" ht="12.75">
      <c r="A965" s="236"/>
    </row>
    <row r="966" s="129" customFormat="1" ht="12.75">
      <c r="A966" s="236"/>
    </row>
    <row r="967" s="129" customFormat="1" ht="12.75">
      <c r="A967" s="236"/>
    </row>
    <row r="968" s="129" customFormat="1" ht="12.75">
      <c r="A968" s="236"/>
    </row>
    <row r="969" s="129" customFormat="1" ht="12.75">
      <c r="A969" s="236"/>
    </row>
    <row r="970" s="129" customFormat="1" ht="12.75">
      <c r="A970" s="236"/>
    </row>
    <row r="971" s="129" customFormat="1" ht="12.75">
      <c r="A971" s="236"/>
    </row>
    <row r="972" s="129" customFormat="1" ht="12.75">
      <c r="A972" s="236"/>
    </row>
    <row r="973" s="129" customFormat="1" ht="12.75">
      <c r="A973" s="236"/>
    </row>
    <row r="974" s="129" customFormat="1" ht="12.75">
      <c r="A974" s="236"/>
    </row>
    <row r="975" s="129" customFormat="1" ht="12.75">
      <c r="A975" s="236"/>
    </row>
    <row r="976" s="129" customFormat="1" ht="12.75">
      <c r="A976" s="236"/>
    </row>
    <row r="977" s="129" customFormat="1" ht="12.75">
      <c r="A977" s="236"/>
    </row>
    <row r="978" s="129" customFormat="1" ht="12.75">
      <c r="A978" s="236"/>
    </row>
    <row r="979" s="129" customFormat="1" ht="12.75">
      <c r="A979" s="236"/>
    </row>
    <row r="980" s="129" customFormat="1" ht="12.75">
      <c r="A980" s="236"/>
    </row>
    <row r="981" s="129" customFormat="1" ht="12.75">
      <c r="A981" s="236"/>
    </row>
    <row r="982" s="129" customFormat="1" ht="12.75">
      <c r="A982" s="236"/>
    </row>
    <row r="983" s="129" customFormat="1" ht="12.75">
      <c r="A983" s="236"/>
    </row>
    <row r="984" s="129" customFormat="1" ht="12.75">
      <c r="A984" s="236"/>
    </row>
    <row r="985" s="129" customFormat="1" ht="12.75">
      <c r="A985" s="236"/>
    </row>
    <row r="986" s="129" customFormat="1" ht="12.75">
      <c r="A986" s="236"/>
    </row>
    <row r="987" s="129" customFormat="1" ht="12.75">
      <c r="A987" s="236"/>
    </row>
    <row r="988" s="129" customFormat="1" ht="12.75">
      <c r="A988" s="236"/>
    </row>
    <row r="989" s="129" customFormat="1" ht="12.75">
      <c r="A989" s="236"/>
    </row>
    <row r="990" s="129" customFormat="1" ht="12.75">
      <c r="A990" s="236"/>
    </row>
    <row r="991" s="129" customFormat="1" ht="12.75">
      <c r="A991" s="236"/>
    </row>
    <row r="992" s="129" customFormat="1" ht="12.75">
      <c r="A992" s="236"/>
    </row>
    <row r="993" s="129" customFormat="1" ht="12.75">
      <c r="A993" s="236"/>
    </row>
    <row r="994" s="129" customFormat="1" ht="12.75">
      <c r="A994" s="236"/>
    </row>
    <row r="995" s="129" customFormat="1" ht="12.75">
      <c r="A995" s="236"/>
    </row>
    <row r="996" s="129" customFormat="1" ht="12.75">
      <c r="A996" s="236"/>
    </row>
    <row r="997" s="129" customFormat="1" ht="12.75">
      <c r="A997" s="236"/>
    </row>
    <row r="998" s="129" customFormat="1" ht="12.75">
      <c r="A998" s="236"/>
    </row>
    <row r="999" s="129" customFormat="1" ht="12.75">
      <c r="A999" s="236"/>
    </row>
    <row r="1000" s="129" customFormat="1" ht="12.75">
      <c r="A1000" s="236"/>
    </row>
    <row r="1001" s="129" customFormat="1" ht="12.75">
      <c r="A1001" s="236"/>
    </row>
    <row r="1002" s="129" customFormat="1" ht="12.75">
      <c r="A1002" s="236"/>
    </row>
    <row r="1003" s="129" customFormat="1" ht="12.75">
      <c r="A1003" s="236"/>
    </row>
    <row r="1004" s="129" customFormat="1" ht="12.75">
      <c r="A1004" s="236"/>
    </row>
    <row r="1005" s="129" customFormat="1" ht="12.75">
      <c r="A1005" s="236"/>
    </row>
    <row r="1006" s="129" customFormat="1" ht="12.75">
      <c r="A1006" s="236"/>
    </row>
    <row r="1007" s="129" customFormat="1" ht="12.75">
      <c r="A1007" s="236"/>
    </row>
    <row r="1008" s="129" customFormat="1" ht="12.75">
      <c r="A1008" s="236"/>
    </row>
    <row r="1009" s="129" customFormat="1" ht="12.75">
      <c r="A1009" s="236"/>
    </row>
    <row r="1010" s="129" customFormat="1" ht="12.75">
      <c r="A1010" s="236"/>
    </row>
    <row r="1011" s="129" customFormat="1" ht="12.75">
      <c r="A1011" s="236"/>
    </row>
    <row r="1012" s="129" customFormat="1" ht="12.75">
      <c r="A1012" s="236"/>
    </row>
    <row r="1013" s="129" customFormat="1" ht="12.75">
      <c r="A1013" s="236"/>
    </row>
    <row r="1014" s="129" customFormat="1" ht="12.75">
      <c r="A1014" s="236"/>
    </row>
    <row r="1015" s="129" customFormat="1" ht="12.75">
      <c r="A1015" s="236"/>
    </row>
    <row r="1016" s="129" customFormat="1" ht="12.75">
      <c r="A1016" s="236"/>
    </row>
    <row r="1017" s="129" customFormat="1" ht="12.75">
      <c r="A1017" s="236"/>
    </row>
    <row r="1018" s="129" customFormat="1" ht="12.75">
      <c r="A1018" s="236"/>
    </row>
    <row r="1019" s="129" customFormat="1" ht="12.75">
      <c r="A1019" s="236"/>
    </row>
    <row r="1020" s="129" customFormat="1" ht="12.75">
      <c r="A1020" s="236"/>
    </row>
    <row r="1021" s="129" customFormat="1" ht="12.75">
      <c r="A1021" s="236"/>
    </row>
    <row r="1022" s="129" customFormat="1" ht="12.75">
      <c r="A1022" s="236"/>
    </row>
    <row r="1023" s="129" customFormat="1" ht="12.75">
      <c r="A1023" s="236"/>
    </row>
    <row r="1024" s="129" customFormat="1" ht="12.75">
      <c r="A1024" s="236"/>
    </row>
    <row r="1025" s="129" customFormat="1" ht="12.75">
      <c r="A1025" s="236"/>
    </row>
    <row r="1026" s="129" customFormat="1" ht="12.75">
      <c r="A1026" s="236"/>
    </row>
    <row r="1027" s="129" customFormat="1" ht="12.75">
      <c r="A1027" s="236"/>
    </row>
    <row r="1028" s="129" customFormat="1" ht="12.75">
      <c r="A1028" s="236"/>
    </row>
    <row r="1029" s="129" customFormat="1" ht="12.75">
      <c r="A1029" s="236"/>
    </row>
    <row r="1030" s="129" customFormat="1" ht="12.75">
      <c r="A1030" s="236"/>
    </row>
    <row r="1031" s="129" customFormat="1" ht="12.75">
      <c r="A1031" s="236"/>
    </row>
    <row r="1032" s="129" customFormat="1" ht="12.75">
      <c r="A1032" s="236"/>
    </row>
    <row r="1033" s="129" customFormat="1" ht="12.75">
      <c r="A1033" s="236"/>
    </row>
    <row r="1034" s="129" customFormat="1" ht="12.75">
      <c r="A1034" s="236"/>
    </row>
    <row r="1035" s="129" customFormat="1" ht="12.75">
      <c r="A1035" s="236"/>
    </row>
    <row r="1036" s="129" customFormat="1" ht="12.75">
      <c r="A1036" s="236"/>
    </row>
    <row r="1037" s="129" customFormat="1" ht="12.75">
      <c r="A1037" s="236"/>
    </row>
    <row r="1038" s="129" customFormat="1" ht="12.75">
      <c r="A1038" s="236"/>
    </row>
    <row r="1039" s="129" customFormat="1" ht="12.75">
      <c r="A1039" s="236"/>
    </row>
    <row r="1040" s="129" customFormat="1" ht="12.75">
      <c r="A1040" s="236"/>
    </row>
    <row r="1041" s="129" customFormat="1" ht="12.75">
      <c r="A1041" s="236"/>
    </row>
    <row r="1042" s="129" customFormat="1" ht="12.75">
      <c r="A1042" s="236"/>
    </row>
    <row r="1043" s="129" customFormat="1" ht="12.75">
      <c r="A1043" s="236"/>
    </row>
    <row r="1044" s="129" customFormat="1" ht="12.75">
      <c r="A1044" s="236"/>
    </row>
    <row r="1045" s="129" customFormat="1" ht="12.75">
      <c r="A1045" s="236"/>
    </row>
    <row r="1046" s="129" customFormat="1" ht="12.75">
      <c r="A1046" s="236"/>
    </row>
    <row r="1047" s="129" customFormat="1" ht="12.75">
      <c r="A1047" s="236"/>
    </row>
    <row r="1048" s="129" customFormat="1" ht="12.75">
      <c r="A1048" s="236"/>
    </row>
    <row r="1049" s="129" customFormat="1" ht="12.75">
      <c r="A1049" s="236"/>
    </row>
    <row r="1050" s="129" customFormat="1" ht="12.75">
      <c r="A1050" s="236"/>
    </row>
    <row r="1051" s="129" customFormat="1" ht="12.75">
      <c r="A1051" s="236"/>
    </row>
    <row r="1052" s="129" customFormat="1" ht="12.75">
      <c r="A1052" s="236"/>
    </row>
    <row r="1053" s="129" customFormat="1" ht="12.75">
      <c r="A1053" s="236"/>
    </row>
    <row r="1054" s="129" customFormat="1" ht="12.75">
      <c r="A1054" s="236"/>
    </row>
    <row r="1055" s="129" customFormat="1" ht="12.75">
      <c r="A1055" s="236"/>
    </row>
    <row r="1056" s="129" customFormat="1" ht="12.75">
      <c r="A1056" s="236"/>
    </row>
    <row r="1057" s="129" customFormat="1" ht="12.75">
      <c r="A1057" s="236"/>
    </row>
    <row r="1058" s="129" customFormat="1" ht="12.75">
      <c r="A1058" s="236"/>
    </row>
    <row r="1059" s="129" customFormat="1" ht="12.75">
      <c r="A1059" s="236"/>
    </row>
    <row r="1060" s="129" customFormat="1" ht="12.75">
      <c r="A1060" s="236"/>
    </row>
    <row r="1061" s="129" customFormat="1" ht="12.75">
      <c r="A1061" s="236"/>
    </row>
    <row r="1062" s="129" customFormat="1" ht="12.75">
      <c r="A1062" s="236"/>
    </row>
    <row r="1063" s="129" customFormat="1" ht="12.75">
      <c r="A1063" s="236"/>
    </row>
    <row r="1064" s="129" customFormat="1" ht="12.75">
      <c r="A1064" s="236"/>
    </row>
    <row r="1065" s="129" customFormat="1" ht="12.75">
      <c r="A1065" s="236"/>
    </row>
    <row r="1066" s="129" customFormat="1" ht="12.75">
      <c r="A1066" s="236"/>
    </row>
    <row r="1067" s="129" customFormat="1" ht="12.75">
      <c r="A1067" s="236"/>
    </row>
    <row r="1068" s="129" customFormat="1" ht="12.75">
      <c r="A1068" s="236"/>
    </row>
    <row r="1069" s="129" customFormat="1" ht="12.75">
      <c r="A1069" s="236"/>
    </row>
    <row r="1070" s="129" customFormat="1" ht="12.75">
      <c r="A1070" s="236"/>
    </row>
    <row r="1071" s="129" customFormat="1" ht="12.75">
      <c r="A1071" s="236"/>
    </row>
    <row r="1072" s="129" customFormat="1" ht="12.75">
      <c r="A1072" s="236"/>
    </row>
    <row r="1073" s="129" customFormat="1" ht="12.75">
      <c r="A1073" s="236"/>
    </row>
    <row r="1074" s="129" customFormat="1" ht="12.75">
      <c r="A1074" s="236"/>
    </row>
    <row r="1075" s="129" customFormat="1" ht="12.75">
      <c r="A1075" s="236"/>
    </row>
    <row r="1076" s="129" customFormat="1" ht="12.75">
      <c r="A1076" s="236"/>
    </row>
    <row r="1077" s="129" customFormat="1" ht="12.75">
      <c r="A1077" s="236"/>
    </row>
    <row r="1078" s="129" customFormat="1" ht="12.75">
      <c r="A1078" s="236"/>
    </row>
    <row r="1079" s="129" customFormat="1" ht="12.75">
      <c r="A1079" s="236"/>
    </row>
    <row r="1080" s="129" customFormat="1" ht="12.75">
      <c r="A1080" s="236"/>
    </row>
    <row r="1081" s="129" customFormat="1" ht="12.75">
      <c r="A1081" s="236"/>
    </row>
    <row r="1082" s="129" customFormat="1" ht="12.75">
      <c r="A1082" s="236"/>
    </row>
    <row r="1083" s="129" customFormat="1" ht="12.75">
      <c r="A1083" s="236"/>
    </row>
    <row r="1084" s="129" customFormat="1" ht="12.75">
      <c r="A1084" s="236"/>
    </row>
    <row r="1085" s="129" customFormat="1" ht="12.75">
      <c r="A1085" s="236"/>
    </row>
    <row r="1086" s="129" customFormat="1" ht="12.75">
      <c r="A1086" s="236"/>
    </row>
    <row r="1087" s="129" customFormat="1" ht="12.75">
      <c r="A1087" s="236"/>
    </row>
    <row r="1088" s="129" customFormat="1" ht="12.75">
      <c r="A1088" s="236"/>
    </row>
    <row r="1089" s="129" customFormat="1" ht="12.75">
      <c r="A1089" s="236"/>
    </row>
    <row r="1090" s="129" customFormat="1" ht="12.75">
      <c r="A1090" s="236"/>
    </row>
    <row r="1091" s="129" customFormat="1" ht="12.75">
      <c r="A1091" s="236"/>
    </row>
    <row r="1092" s="129" customFormat="1" ht="12.75">
      <c r="A1092" s="236"/>
    </row>
    <row r="1093" s="129" customFormat="1" ht="12.75">
      <c r="A1093" s="236"/>
    </row>
    <row r="1094" s="129" customFormat="1" ht="12.75">
      <c r="A1094" s="236"/>
    </row>
    <row r="1095" s="129" customFormat="1" ht="12.75">
      <c r="A1095" s="236"/>
    </row>
    <row r="1096" s="129" customFormat="1" ht="12.75">
      <c r="A1096" s="236"/>
    </row>
    <row r="1097" s="129" customFormat="1" ht="12.75">
      <c r="A1097" s="236"/>
    </row>
    <row r="1098" s="129" customFormat="1" ht="12.75">
      <c r="A1098" s="236"/>
    </row>
    <row r="1099" s="129" customFormat="1" ht="12.75">
      <c r="A1099" s="236"/>
    </row>
    <row r="1100" s="129" customFormat="1" ht="12.75">
      <c r="A1100" s="236"/>
    </row>
    <row r="1101" s="129" customFormat="1" ht="12.75">
      <c r="A1101" s="236"/>
    </row>
    <row r="1102" s="129" customFormat="1" ht="12.75">
      <c r="A1102" s="236"/>
    </row>
    <row r="1103" s="129" customFormat="1" ht="12.75">
      <c r="A1103" s="236"/>
    </row>
    <row r="1104" s="129" customFormat="1" ht="12.75">
      <c r="A1104" s="236"/>
    </row>
    <row r="1105" s="129" customFormat="1" ht="12.75">
      <c r="A1105" s="236"/>
    </row>
    <row r="1106" s="129" customFormat="1" ht="12.75">
      <c r="A1106" s="236"/>
    </row>
    <row r="1107" s="129" customFormat="1" ht="12.75">
      <c r="A1107" s="236"/>
    </row>
    <row r="1108" s="129" customFormat="1" ht="12.75">
      <c r="A1108" s="236"/>
    </row>
    <row r="1109" s="129" customFormat="1" ht="12.75">
      <c r="A1109" s="236"/>
    </row>
    <row r="1110" s="129" customFormat="1" ht="12.75">
      <c r="A1110" s="236"/>
    </row>
    <row r="1111" s="129" customFormat="1" ht="12.75">
      <c r="A1111" s="236"/>
    </row>
    <row r="1112" s="129" customFormat="1" ht="12.75">
      <c r="A1112" s="236"/>
    </row>
    <row r="1113" s="129" customFormat="1" ht="12.75">
      <c r="A1113" s="236"/>
    </row>
    <row r="1114" s="129" customFormat="1" ht="12.75">
      <c r="A1114" s="236"/>
    </row>
    <row r="1115" s="129" customFormat="1" ht="12.75">
      <c r="A1115" s="236"/>
    </row>
    <row r="1116" s="129" customFormat="1" ht="12.75">
      <c r="A1116" s="236"/>
    </row>
    <row r="1117" s="129" customFormat="1" ht="12.75">
      <c r="A1117" s="236"/>
    </row>
    <row r="1118" s="129" customFormat="1" ht="12.75">
      <c r="A1118" s="236"/>
    </row>
    <row r="1119" s="129" customFormat="1" ht="12.75">
      <c r="A1119" s="236"/>
    </row>
    <row r="1120" s="129" customFormat="1" ht="12.75">
      <c r="A1120" s="236"/>
    </row>
    <row r="1121" s="129" customFormat="1" ht="12.75">
      <c r="A1121" s="236"/>
    </row>
    <row r="1122" s="129" customFormat="1" ht="12.75">
      <c r="A1122" s="236"/>
    </row>
    <row r="1123" s="129" customFormat="1" ht="12.75">
      <c r="A1123" s="236"/>
    </row>
    <row r="1124" s="129" customFormat="1" ht="12.75">
      <c r="A1124" s="236"/>
    </row>
    <row r="1125" s="129" customFormat="1" ht="12.75">
      <c r="A1125" s="236"/>
    </row>
    <row r="1126" s="129" customFormat="1" ht="12.75">
      <c r="A1126" s="236"/>
    </row>
    <row r="1127" s="129" customFormat="1" ht="12.75">
      <c r="A1127" s="236"/>
    </row>
    <row r="1128" s="129" customFormat="1" ht="12.75">
      <c r="A1128" s="236"/>
    </row>
    <row r="1129" s="129" customFormat="1" ht="12.75">
      <c r="A1129" s="236"/>
    </row>
    <row r="1130" s="129" customFormat="1" ht="12.75">
      <c r="A1130" s="236"/>
    </row>
    <row r="1131" s="129" customFormat="1" ht="12.75">
      <c r="A1131" s="236"/>
    </row>
    <row r="1132" s="129" customFormat="1" ht="12.75">
      <c r="A1132" s="236"/>
    </row>
    <row r="1133" s="129" customFormat="1" ht="12.75">
      <c r="A1133" s="236"/>
    </row>
    <row r="1134" s="129" customFormat="1" ht="12.75">
      <c r="A1134" s="236"/>
    </row>
    <row r="1135" s="129" customFormat="1" ht="12.75">
      <c r="A1135" s="236"/>
    </row>
    <row r="1136" s="129" customFormat="1" ht="12.75">
      <c r="A1136" s="236"/>
    </row>
    <row r="1137" s="129" customFormat="1" ht="12.75">
      <c r="A1137" s="236"/>
    </row>
    <row r="1138" s="129" customFormat="1" ht="12.75">
      <c r="A1138" s="236"/>
    </row>
    <row r="1139" s="129" customFormat="1" ht="12.75">
      <c r="A1139" s="236"/>
    </row>
    <row r="1140" s="129" customFormat="1" ht="12.75">
      <c r="A1140" s="236"/>
    </row>
    <row r="1141" s="129" customFormat="1" ht="12.75">
      <c r="A1141" s="236"/>
    </row>
    <row r="1142" s="129" customFormat="1" ht="12.75">
      <c r="A1142" s="236"/>
    </row>
    <row r="1143" s="129" customFormat="1" ht="12.75">
      <c r="A1143" s="236"/>
    </row>
    <row r="1144" s="129" customFormat="1" ht="12.75">
      <c r="A1144" s="236"/>
    </row>
    <row r="1145" s="129" customFormat="1" ht="12.75">
      <c r="A1145" s="236"/>
    </row>
    <row r="1146" s="129" customFormat="1" ht="12.75">
      <c r="A1146" s="236"/>
    </row>
    <row r="1147" s="129" customFormat="1" ht="12.75">
      <c r="A1147" s="236"/>
    </row>
    <row r="1148" s="129" customFormat="1" ht="12.75">
      <c r="A1148" s="236"/>
    </row>
    <row r="1149" s="129" customFormat="1" ht="12.75">
      <c r="A1149" s="236"/>
    </row>
    <row r="1150" s="129" customFormat="1" ht="12.75">
      <c r="A1150" s="236"/>
    </row>
    <row r="1151" s="129" customFormat="1" ht="12.75">
      <c r="A1151" s="236"/>
    </row>
    <row r="1152" s="129" customFormat="1" ht="12.75">
      <c r="A1152" s="236"/>
    </row>
    <row r="1153" s="129" customFormat="1" ht="12.75">
      <c r="A1153" s="236"/>
    </row>
    <row r="1154" s="129" customFormat="1" ht="12.75">
      <c r="A1154" s="236"/>
    </row>
    <row r="1155" s="129" customFormat="1" ht="12.75">
      <c r="A1155" s="236"/>
    </row>
    <row r="1156" s="129" customFormat="1" ht="12.75">
      <c r="A1156" s="236"/>
    </row>
    <row r="1157" s="129" customFormat="1" ht="12.75">
      <c r="A1157" s="236"/>
    </row>
    <row r="1158" s="129" customFormat="1" ht="12.75">
      <c r="A1158" s="236"/>
    </row>
    <row r="1159" s="129" customFormat="1" ht="12.75">
      <c r="A1159" s="236"/>
    </row>
    <row r="1160" s="129" customFormat="1" ht="12.75">
      <c r="A1160" s="236"/>
    </row>
    <row r="1161" s="129" customFormat="1" ht="12.75">
      <c r="A1161" s="236"/>
    </row>
    <row r="1162" s="129" customFormat="1" ht="12.75">
      <c r="A1162" s="236"/>
    </row>
    <row r="1163" s="129" customFormat="1" ht="12.75">
      <c r="A1163" s="236"/>
    </row>
    <row r="1164" s="129" customFormat="1" ht="12.75">
      <c r="A1164" s="236"/>
    </row>
    <row r="1165" s="129" customFormat="1" ht="12.75">
      <c r="A1165" s="236"/>
    </row>
    <row r="1166" s="129" customFormat="1" ht="12.75">
      <c r="A1166" s="236"/>
    </row>
    <row r="1167" s="129" customFormat="1" ht="12.75">
      <c r="A1167" s="236"/>
    </row>
    <row r="1168" s="129" customFormat="1" ht="12.75">
      <c r="A1168" s="236"/>
    </row>
    <row r="1169" s="129" customFormat="1" ht="12.75">
      <c r="A1169" s="236"/>
    </row>
    <row r="1170" s="129" customFormat="1" ht="12.75">
      <c r="A1170" s="236"/>
    </row>
    <row r="1171" s="129" customFormat="1" ht="12.75">
      <c r="A1171" s="236"/>
    </row>
    <row r="1172" s="129" customFormat="1" ht="12.75">
      <c r="A1172" s="236"/>
    </row>
    <row r="1173" s="129" customFormat="1" ht="12.75">
      <c r="A1173" s="236"/>
    </row>
    <row r="1174" s="129" customFormat="1" ht="12.75">
      <c r="A1174" s="236"/>
    </row>
    <row r="1175" s="129" customFormat="1" ht="12.75">
      <c r="A1175" s="236"/>
    </row>
    <row r="1176" s="129" customFormat="1" ht="12.75">
      <c r="A1176" s="236"/>
    </row>
    <row r="1177" s="129" customFormat="1" ht="12.75">
      <c r="A1177" s="236"/>
    </row>
    <row r="1178" s="129" customFormat="1" ht="12.75">
      <c r="A1178" s="236"/>
    </row>
    <row r="1179" s="129" customFormat="1" ht="12.75">
      <c r="A1179" s="236"/>
    </row>
    <row r="1180" s="129" customFormat="1" ht="12.75">
      <c r="A1180" s="236"/>
    </row>
    <row r="1181" s="129" customFormat="1" ht="12.75">
      <c r="A1181" s="236"/>
    </row>
    <row r="1182" s="129" customFormat="1" ht="12.75">
      <c r="A1182" s="236"/>
    </row>
    <row r="1183" s="129" customFormat="1" ht="12.75">
      <c r="A1183" s="236"/>
    </row>
    <row r="1184" s="129" customFormat="1" ht="12.75">
      <c r="A1184" s="236"/>
    </row>
    <row r="1185" s="129" customFormat="1" ht="12.75">
      <c r="A1185" s="236"/>
    </row>
    <row r="1186" s="129" customFormat="1" ht="12.75">
      <c r="A1186" s="236"/>
    </row>
    <row r="1187" s="129" customFormat="1" ht="12.75">
      <c r="A1187" s="236"/>
    </row>
    <row r="1188" s="129" customFormat="1" ht="12.75">
      <c r="A1188" s="236"/>
    </row>
    <row r="1189" s="129" customFormat="1" ht="12.75">
      <c r="A1189" s="236"/>
    </row>
    <row r="1190" s="129" customFormat="1" ht="12.75">
      <c r="A1190" s="236"/>
    </row>
    <row r="1191" s="129" customFormat="1" ht="12.75">
      <c r="A1191" s="236"/>
    </row>
    <row r="1192" s="129" customFormat="1" ht="12.75">
      <c r="A1192" s="236"/>
    </row>
    <row r="1193" s="129" customFormat="1" ht="12.75">
      <c r="A1193" s="236"/>
    </row>
    <row r="1194" s="129" customFormat="1" ht="12.75">
      <c r="A1194" s="236"/>
    </row>
    <row r="1195" s="129" customFormat="1" ht="12.75">
      <c r="A1195" s="236"/>
    </row>
    <row r="1196" s="129" customFormat="1" ht="12.75">
      <c r="A1196" s="236"/>
    </row>
    <row r="1197" s="129" customFormat="1" ht="12.75">
      <c r="A1197" s="236"/>
    </row>
    <row r="1198" s="129" customFormat="1" ht="12.75">
      <c r="A1198" s="236"/>
    </row>
    <row r="1199" s="129" customFormat="1" ht="12.75">
      <c r="A1199" s="236"/>
    </row>
    <row r="1200" s="129" customFormat="1" ht="12.75">
      <c r="A1200" s="236"/>
    </row>
    <row r="1201" s="129" customFormat="1" ht="12.75">
      <c r="A1201" s="236"/>
    </row>
    <row r="1202" s="129" customFormat="1" ht="12.75">
      <c r="A1202" s="236"/>
    </row>
    <row r="1203" s="129" customFormat="1" ht="12.75">
      <c r="A1203" s="236"/>
    </row>
    <row r="1204" s="129" customFormat="1" ht="12.75">
      <c r="A1204" s="236"/>
    </row>
    <row r="1205" s="129" customFormat="1" ht="12.75">
      <c r="A1205" s="236"/>
    </row>
    <row r="1206" s="129" customFormat="1" ht="12.75">
      <c r="A1206" s="236"/>
    </row>
    <row r="1207" s="129" customFormat="1" ht="12.75">
      <c r="A1207" s="236"/>
    </row>
    <row r="1208" s="129" customFormat="1" ht="12.75">
      <c r="A1208" s="236"/>
    </row>
    <row r="1209" s="129" customFormat="1" ht="12.75">
      <c r="A1209" s="236"/>
    </row>
    <row r="1210" s="129" customFormat="1" ht="12.75">
      <c r="A1210" s="236"/>
    </row>
    <row r="1211" s="129" customFormat="1" ht="12.75">
      <c r="A1211" s="236"/>
    </row>
    <row r="1212" s="129" customFormat="1" ht="12.75">
      <c r="A1212" s="236"/>
    </row>
    <row r="1213" s="129" customFormat="1" ht="12.75">
      <c r="A1213" s="236"/>
    </row>
    <row r="1214" s="129" customFormat="1" ht="12.75">
      <c r="A1214" s="236"/>
    </row>
    <row r="1215" s="129" customFormat="1" ht="12.75">
      <c r="A1215" s="236"/>
    </row>
    <row r="1216" s="129" customFormat="1" ht="12.75">
      <c r="A1216" s="236"/>
    </row>
    <row r="1217" s="129" customFormat="1" ht="12.75">
      <c r="A1217" s="236"/>
    </row>
    <row r="1218" s="129" customFormat="1" ht="12.75">
      <c r="A1218" s="236"/>
    </row>
    <row r="1219" s="129" customFormat="1" ht="12.75">
      <c r="A1219" s="236"/>
    </row>
    <row r="1220" s="129" customFormat="1" ht="12.75">
      <c r="A1220" s="236"/>
    </row>
    <row r="1221" s="129" customFormat="1" ht="12.75">
      <c r="A1221" s="236"/>
    </row>
    <row r="1222" s="129" customFormat="1" ht="12.75">
      <c r="A1222" s="236"/>
    </row>
    <row r="1223" s="129" customFormat="1" ht="12.75">
      <c r="A1223" s="236"/>
    </row>
    <row r="1224" s="129" customFormat="1" ht="12.75">
      <c r="A1224" s="236"/>
    </row>
    <row r="1225" s="129" customFormat="1" ht="12.75">
      <c r="A1225" s="236"/>
    </row>
    <row r="1226" s="129" customFormat="1" ht="12.75">
      <c r="A1226" s="236"/>
    </row>
    <row r="1227" s="129" customFormat="1" ht="12.75">
      <c r="A1227" s="236"/>
    </row>
    <row r="1228" s="129" customFormat="1" ht="12.75">
      <c r="A1228" s="236"/>
    </row>
    <row r="1229" s="129" customFormat="1" ht="12.75">
      <c r="A1229" s="236"/>
    </row>
    <row r="1230" s="129" customFormat="1" ht="12.75">
      <c r="A1230" s="236"/>
    </row>
    <row r="1231" s="129" customFormat="1" ht="12.75">
      <c r="A1231" s="236"/>
    </row>
    <row r="1232" s="129" customFormat="1" ht="12.75">
      <c r="A1232" s="236"/>
    </row>
    <row r="1233" s="129" customFormat="1" ht="12.75">
      <c r="A1233" s="236"/>
    </row>
    <row r="1234" s="129" customFormat="1" ht="12.75">
      <c r="A1234" s="236"/>
    </row>
    <row r="1235" s="129" customFormat="1" ht="12.75">
      <c r="A1235" s="236"/>
    </row>
    <row r="1236" s="129" customFormat="1" ht="12.75">
      <c r="A1236" s="236"/>
    </row>
    <row r="1237" s="129" customFormat="1" ht="12.75">
      <c r="A1237" s="236"/>
    </row>
    <row r="1238" s="129" customFormat="1" ht="12.75">
      <c r="A1238" s="236"/>
    </row>
    <row r="1239" s="129" customFormat="1" ht="12.75">
      <c r="A1239" s="236"/>
    </row>
    <row r="1240" s="129" customFormat="1" ht="12.75">
      <c r="A1240" s="236"/>
    </row>
    <row r="1241" s="129" customFormat="1" ht="12.75">
      <c r="A1241" s="236"/>
    </row>
    <row r="1242" s="129" customFormat="1" ht="12.75">
      <c r="A1242" s="236"/>
    </row>
    <row r="1243" s="129" customFormat="1" ht="12.75">
      <c r="A1243" s="236"/>
    </row>
    <row r="1244" s="129" customFormat="1" ht="12.75">
      <c r="A1244" s="236"/>
    </row>
    <row r="1245" s="129" customFormat="1" ht="12.75">
      <c r="A1245" s="236"/>
    </row>
    <row r="1246" s="129" customFormat="1" ht="12.75">
      <c r="A1246" s="236"/>
    </row>
    <row r="1247" s="129" customFormat="1" ht="12.75">
      <c r="A1247" s="236"/>
    </row>
    <row r="1248" s="129" customFormat="1" ht="12.75">
      <c r="A1248" s="236"/>
    </row>
    <row r="1249" s="129" customFormat="1" ht="12.75">
      <c r="A1249" s="236"/>
    </row>
    <row r="1250" s="129" customFormat="1" ht="12.75">
      <c r="A1250" s="236"/>
    </row>
    <row r="1251" s="129" customFormat="1" ht="12.75">
      <c r="A1251" s="236"/>
    </row>
    <row r="1252" s="129" customFormat="1" ht="12.75">
      <c r="A1252" s="236"/>
    </row>
    <row r="1253" s="129" customFormat="1" ht="12.75">
      <c r="A1253" s="236"/>
    </row>
    <row r="1254" s="129" customFormat="1" ht="12.75">
      <c r="A1254" s="236"/>
    </row>
    <row r="1255" s="129" customFormat="1" ht="12.75">
      <c r="A1255" s="236"/>
    </row>
    <row r="1256" s="129" customFormat="1" ht="12.75">
      <c r="A1256" s="236"/>
    </row>
    <row r="1257" s="129" customFormat="1" ht="12.75">
      <c r="A1257" s="236"/>
    </row>
    <row r="1258" s="129" customFormat="1" ht="12.75">
      <c r="A1258" s="236"/>
    </row>
    <row r="1259" s="129" customFormat="1" ht="12.75">
      <c r="A1259" s="236"/>
    </row>
    <row r="1260" s="129" customFormat="1" ht="12.75">
      <c r="A1260" s="236"/>
    </row>
    <row r="1261" s="129" customFormat="1" ht="12.75">
      <c r="A1261" s="236"/>
    </row>
    <row r="1262" s="129" customFormat="1" ht="12.75">
      <c r="A1262" s="236"/>
    </row>
    <row r="1263" s="129" customFormat="1" ht="12.75">
      <c r="A1263" s="236"/>
    </row>
    <row r="1264" s="129" customFormat="1" ht="12.75">
      <c r="A1264" s="236"/>
    </row>
    <row r="1265" s="129" customFormat="1" ht="12.75">
      <c r="A1265" s="236"/>
    </row>
    <row r="1266" s="129" customFormat="1" ht="12.75">
      <c r="A1266" s="236"/>
    </row>
    <row r="1267" s="129" customFormat="1" ht="12.75">
      <c r="A1267" s="236"/>
    </row>
    <row r="1268" s="129" customFormat="1" ht="12.75">
      <c r="A1268" s="236"/>
    </row>
    <row r="1269" s="129" customFormat="1" ht="12.75">
      <c r="A1269" s="236"/>
    </row>
    <row r="1270" s="129" customFormat="1" ht="12.75">
      <c r="A1270" s="236"/>
    </row>
    <row r="1271" s="129" customFormat="1" ht="12.75">
      <c r="A1271" s="236"/>
    </row>
    <row r="1272" s="129" customFormat="1" ht="12.75">
      <c r="A1272" s="236"/>
    </row>
    <row r="1273" s="129" customFormat="1" ht="12.75">
      <c r="A1273" s="236"/>
    </row>
    <row r="1274" s="129" customFormat="1" ht="12.75">
      <c r="A1274" s="236"/>
    </row>
    <row r="1275" s="129" customFormat="1" ht="12.75">
      <c r="A1275" s="236"/>
    </row>
    <row r="1276" s="129" customFormat="1" ht="12.75">
      <c r="A1276" s="236"/>
    </row>
    <row r="1277" s="129" customFormat="1" ht="12.75">
      <c r="A1277" s="236"/>
    </row>
    <row r="1278" s="129" customFormat="1" ht="12.75">
      <c r="A1278" s="236"/>
    </row>
    <row r="1279" s="129" customFormat="1" ht="12.75">
      <c r="A1279" s="236"/>
    </row>
    <row r="1280" s="129" customFormat="1" ht="12.75">
      <c r="A1280" s="236"/>
    </row>
    <row r="1281" s="129" customFormat="1" ht="12.75">
      <c r="A1281" s="236"/>
    </row>
    <row r="1282" s="129" customFormat="1" ht="12.75">
      <c r="A1282" s="236"/>
    </row>
    <row r="1283" s="129" customFormat="1" ht="12.75">
      <c r="A1283" s="236"/>
    </row>
    <row r="1284" s="129" customFormat="1" ht="12.75">
      <c r="A1284" s="236"/>
    </row>
    <row r="1285" s="129" customFormat="1" ht="12.75">
      <c r="A1285" s="236"/>
    </row>
    <row r="1286" s="129" customFormat="1" ht="12.75">
      <c r="A1286" s="236"/>
    </row>
    <row r="1287" s="129" customFormat="1" ht="12.75">
      <c r="A1287" s="236"/>
    </row>
    <row r="1288" s="129" customFormat="1" ht="12.75">
      <c r="A1288" s="236"/>
    </row>
    <row r="1289" s="129" customFormat="1" ht="12.75">
      <c r="A1289" s="236"/>
    </row>
    <row r="1290" s="129" customFormat="1" ht="12.75">
      <c r="A1290" s="236"/>
    </row>
    <row r="1291" s="129" customFormat="1" ht="12.75">
      <c r="A1291" s="236"/>
    </row>
    <row r="1292" s="129" customFormat="1" ht="12.75">
      <c r="A1292" s="236"/>
    </row>
    <row r="1293" s="129" customFormat="1" ht="12.75">
      <c r="A1293" s="236"/>
    </row>
    <row r="1294" s="129" customFormat="1" ht="12.75">
      <c r="A1294" s="236"/>
    </row>
    <row r="1295" s="129" customFormat="1" ht="12.75">
      <c r="A1295" s="236"/>
    </row>
    <row r="1296" s="129" customFormat="1" ht="12.75">
      <c r="A1296" s="236"/>
    </row>
    <row r="1297" s="129" customFormat="1" ht="12.75">
      <c r="A1297" s="236"/>
    </row>
    <row r="1298" s="129" customFormat="1" ht="12.75">
      <c r="A1298" s="236"/>
    </row>
    <row r="1299" s="129" customFormat="1" ht="12.75">
      <c r="A1299" s="236"/>
    </row>
    <row r="1300" s="129" customFormat="1" ht="12.75">
      <c r="A1300" s="236"/>
    </row>
    <row r="1301" s="129" customFormat="1" ht="12.75">
      <c r="A1301" s="236"/>
    </row>
    <row r="1302" s="129" customFormat="1" ht="12.75">
      <c r="A1302" s="236"/>
    </row>
    <row r="1303" s="129" customFormat="1" ht="12.75">
      <c r="A1303" s="236"/>
    </row>
    <row r="1304" s="129" customFormat="1" ht="12.75">
      <c r="A1304" s="236"/>
    </row>
    <row r="1305" s="129" customFormat="1" ht="12.75">
      <c r="A1305" s="236"/>
    </row>
    <row r="1306" s="129" customFormat="1" ht="12.75">
      <c r="A1306" s="236"/>
    </row>
    <row r="1307" s="129" customFormat="1" ht="12.75">
      <c r="A1307" s="236"/>
    </row>
    <row r="1308" s="129" customFormat="1" ht="12.75">
      <c r="A1308" s="236"/>
    </row>
    <row r="1309" s="129" customFormat="1" ht="12.75">
      <c r="A1309" s="236"/>
    </row>
    <row r="1310" s="129" customFormat="1" ht="12.75">
      <c r="A1310" s="236"/>
    </row>
    <row r="1311" s="129" customFormat="1" ht="12.75">
      <c r="A1311" s="236"/>
    </row>
    <row r="1312" s="129" customFormat="1" ht="12.75">
      <c r="A1312" s="236"/>
    </row>
    <row r="1313" s="129" customFormat="1" ht="12.75">
      <c r="A1313" s="236"/>
    </row>
    <row r="1314" s="129" customFormat="1" ht="12.75">
      <c r="A1314" s="236"/>
    </row>
    <row r="1315" s="129" customFormat="1" ht="12.75">
      <c r="A1315" s="236"/>
    </row>
    <row r="1316" s="129" customFormat="1" ht="12.75">
      <c r="A1316" s="236"/>
    </row>
    <row r="1317" s="129" customFormat="1" ht="12.75">
      <c r="A1317" s="236"/>
    </row>
    <row r="1318" s="129" customFormat="1" ht="12.75">
      <c r="A1318" s="236"/>
    </row>
    <row r="1319" s="129" customFormat="1" ht="12.75">
      <c r="A1319" s="236"/>
    </row>
    <row r="1320" s="129" customFormat="1" ht="12.75">
      <c r="A1320" s="236"/>
    </row>
    <row r="1321" s="129" customFormat="1" ht="12.75">
      <c r="A1321" s="236"/>
    </row>
    <row r="1322" s="129" customFormat="1" ht="12.75">
      <c r="A1322" s="236"/>
    </row>
    <row r="1323" s="129" customFormat="1" ht="12.75">
      <c r="A1323" s="236"/>
    </row>
    <row r="1324" s="129" customFormat="1" ht="12.75">
      <c r="A1324" s="236"/>
    </row>
    <row r="1325" s="129" customFormat="1" ht="12.75">
      <c r="A1325" s="236"/>
    </row>
    <row r="1326" s="129" customFormat="1" ht="12.75">
      <c r="A1326" s="236"/>
    </row>
    <row r="1327" s="129" customFormat="1" ht="12.75">
      <c r="A1327" s="236"/>
    </row>
    <row r="1328" s="129" customFormat="1" ht="12.75">
      <c r="A1328" s="236"/>
    </row>
    <row r="1329" s="129" customFormat="1" ht="12.75">
      <c r="A1329" s="236"/>
    </row>
    <row r="1330" s="129" customFormat="1" ht="12.75">
      <c r="A1330" s="236"/>
    </row>
    <row r="1331" s="129" customFormat="1" ht="12.75">
      <c r="A1331" s="236"/>
    </row>
    <row r="1332" s="129" customFormat="1" ht="12.75">
      <c r="A1332" s="236"/>
    </row>
    <row r="1333" s="129" customFormat="1" ht="12.75">
      <c r="A1333" s="236"/>
    </row>
    <row r="1334" s="129" customFormat="1" ht="12.75">
      <c r="A1334" s="236"/>
    </row>
    <row r="1335" s="129" customFormat="1" ht="12.75">
      <c r="A1335" s="236"/>
    </row>
    <row r="1336" s="129" customFormat="1" ht="12.75">
      <c r="A1336" s="236"/>
    </row>
    <row r="1337" s="129" customFormat="1" ht="12.75">
      <c r="A1337" s="236"/>
    </row>
    <row r="1338" s="129" customFormat="1" ht="12.75">
      <c r="A1338" s="236"/>
    </row>
    <row r="1339" s="129" customFormat="1" ht="12.75">
      <c r="A1339" s="236"/>
    </row>
    <row r="1340" s="129" customFormat="1" ht="12.75">
      <c r="A1340" s="236"/>
    </row>
    <row r="1341" s="129" customFormat="1" ht="12.75">
      <c r="A1341" s="236"/>
    </row>
    <row r="1342" s="129" customFormat="1" ht="12.75">
      <c r="A1342" s="236"/>
    </row>
    <row r="1343" s="129" customFormat="1" ht="12.75">
      <c r="A1343" s="236"/>
    </row>
    <row r="1344" s="129" customFormat="1" ht="12.75">
      <c r="A1344" s="236"/>
    </row>
    <row r="1345" s="129" customFormat="1" ht="12.75">
      <c r="A1345" s="236"/>
    </row>
    <row r="1346" s="129" customFormat="1" ht="12.75">
      <c r="A1346" s="236"/>
    </row>
    <row r="1347" s="129" customFormat="1" ht="12.75">
      <c r="A1347" s="236"/>
    </row>
    <row r="1348" s="129" customFormat="1" ht="12.75">
      <c r="A1348" s="236"/>
    </row>
    <row r="1349" s="129" customFormat="1" ht="12.75">
      <c r="A1349" s="236"/>
    </row>
    <row r="1350" s="129" customFormat="1" ht="12.75">
      <c r="A1350" s="236"/>
    </row>
    <row r="1351" s="129" customFormat="1" ht="12.75">
      <c r="A1351" s="236"/>
    </row>
    <row r="1352" s="129" customFormat="1" ht="12.75">
      <c r="A1352" s="236"/>
    </row>
    <row r="1353" s="129" customFormat="1" ht="12.75">
      <c r="A1353" s="236"/>
    </row>
    <row r="1354" s="129" customFormat="1" ht="12.75">
      <c r="A1354" s="236"/>
    </row>
    <row r="1355" s="129" customFormat="1" ht="12.75">
      <c r="A1355" s="236"/>
    </row>
    <row r="1356" s="129" customFormat="1" ht="12.75">
      <c r="A1356" s="236"/>
    </row>
    <row r="1357" s="129" customFormat="1" ht="12.75">
      <c r="A1357" s="236"/>
    </row>
    <row r="1358" s="129" customFormat="1" ht="12.75">
      <c r="A1358" s="236"/>
    </row>
    <row r="1359" s="129" customFormat="1" ht="12.75">
      <c r="A1359" s="236"/>
    </row>
    <row r="1360" s="129" customFormat="1" ht="12.75">
      <c r="A1360" s="236"/>
    </row>
    <row r="1361" s="129" customFormat="1" ht="12.75">
      <c r="A1361" s="236"/>
    </row>
    <row r="1362" s="129" customFormat="1" ht="12.75">
      <c r="A1362" s="236"/>
    </row>
    <row r="1363" s="129" customFormat="1" ht="12.75">
      <c r="A1363" s="236"/>
    </row>
    <row r="1364" s="129" customFormat="1" ht="12.75">
      <c r="A1364" s="236"/>
    </row>
    <row r="1365" s="129" customFormat="1" ht="12.75">
      <c r="A1365" s="236"/>
    </row>
    <row r="1366" s="129" customFormat="1" ht="12.75">
      <c r="A1366" s="236"/>
    </row>
    <row r="1367" s="129" customFormat="1" ht="12.75">
      <c r="A1367" s="236"/>
    </row>
    <row r="1368" s="129" customFormat="1" ht="12.75">
      <c r="A1368" s="236"/>
    </row>
    <row r="1369" s="129" customFormat="1" ht="12.75">
      <c r="A1369" s="236"/>
    </row>
    <row r="1370" s="129" customFormat="1" ht="12.75">
      <c r="A1370" s="236"/>
    </row>
    <row r="1371" s="129" customFormat="1" ht="12.75">
      <c r="A1371" s="236"/>
    </row>
    <row r="1372" s="129" customFormat="1" ht="12.75">
      <c r="A1372" s="236"/>
    </row>
    <row r="1373" s="129" customFormat="1" ht="12.75">
      <c r="A1373" s="236"/>
    </row>
    <row r="1374" s="129" customFormat="1" ht="12.75">
      <c r="A1374" s="236"/>
    </row>
    <row r="1375" s="129" customFormat="1" ht="12.75">
      <c r="A1375" s="236"/>
    </row>
    <row r="1376" s="129" customFormat="1" ht="12.75">
      <c r="A1376" s="236"/>
    </row>
    <row r="1377" s="129" customFormat="1" ht="12.75">
      <c r="A1377" s="236"/>
    </row>
    <row r="1378" s="129" customFormat="1" ht="12.75">
      <c r="A1378" s="236"/>
    </row>
    <row r="1379" s="129" customFormat="1" ht="12.75">
      <c r="A1379" s="236"/>
    </row>
    <row r="1380" s="129" customFormat="1" ht="12.75">
      <c r="A1380" s="236"/>
    </row>
    <row r="1381" s="129" customFormat="1" ht="12.75">
      <c r="A1381" s="236"/>
    </row>
    <row r="1382" s="129" customFormat="1" ht="12.75">
      <c r="A1382" s="236"/>
    </row>
    <row r="1383" s="129" customFormat="1" ht="12.75">
      <c r="A1383" s="236"/>
    </row>
    <row r="1384" s="129" customFormat="1" ht="12.75">
      <c r="A1384" s="236"/>
    </row>
    <row r="1385" s="129" customFormat="1" ht="12.75">
      <c r="A1385" s="236"/>
    </row>
    <row r="1386" s="129" customFormat="1" ht="12.75">
      <c r="A1386" s="236"/>
    </row>
    <row r="1387" s="129" customFormat="1" ht="12.75">
      <c r="A1387" s="236"/>
    </row>
    <row r="1388" s="129" customFormat="1" ht="12.75">
      <c r="A1388" s="236"/>
    </row>
    <row r="1389" s="129" customFormat="1" ht="12.75">
      <c r="A1389" s="236"/>
    </row>
    <row r="1390" s="129" customFormat="1" ht="12.75">
      <c r="A1390" s="236"/>
    </row>
    <row r="1391" s="129" customFormat="1" ht="12.75">
      <c r="A1391" s="236"/>
    </row>
    <row r="1392" s="129" customFormat="1" ht="12.75">
      <c r="A1392" s="236"/>
    </row>
    <row r="1393" s="129" customFormat="1" ht="12.75">
      <c r="A1393" s="236"/>
    </row>
    <row r="1394" s="129" customFormat="1" ht="12.75">
      <c r="A1394" s="236"/>
    </row>
    <row r="1395" s="129" customFormat="1" ht="12.75">
      <c r="A1395" s="236"/>
    </row>
    <row r="1396" s="129" customFormat="1" ht="12.75">
      <c r="A1396" s="236"/>
    </row>
    <row r="1397" s="129" customFormat="1" ht="12.75">
      <c r="A1397" s="236"/>
    </row>
    <row r="1398" s="129" customFormat="1" ht="12.75">
      <c r="A1398" s="236"/>
    </row>
    <row r="1399" s="129" customFormat="1" ht="12.75">
      <c r="A1399" s="236"/>
    </row>
    <row r="1400" s="129" customFormat="1" ht="12.75">
      <c r="A1400" s="236"/>
    </row>
    <row r="1401" s="129" customFormat="1" ht="12.75">
      <c r="A1401" s="236"/>
    </row>
    <row r="1402" s="129" customFormat="1" ht="12.75">
      <c r="A1402" s="236"/>
    </row>
    <row r="1403" s="129" customFormat="1" ht="12.75">
      <c r="A1403" s="236"/>
    </row>
    <row r="1404" s="129" customFormat="1" ht="12.75">
      <c r="A1404" s="236"/>
    </row>
    <row r="1405" s="129" customFormat="1" ht="12.75">
      <c r="A1405" s="236"/>
    </row>
    <row r="1406" s="129" customFormat="1" ht="12.75">
      <c r="A1406" s="236"/>
    </row>
    <row r="1407" s="129" customFormat="1" ht="12.75">
      <c r="A1407" s="236"/>
    </row>
    <row r="1408" s="129" customFormat="1" ht="12.75">
      <c r="A1408" s="236"/>
    </row>
    <row r="1409" s="129" customFormat="1" ht="12.75">
      <c r="A1409" s="236"/>
    </row>
    <row r="1410" s="129" customFormat="1" ht="12.75">
      <c r="A1410" s="236"/>
    </row>
    <row r="1411" s="129" customFormat="1" ht="12.75">
      <c r="A1411" s="236"/>
    </row>
    <row r="1412" s="129" customFormat="1" ht="12.75">
      <c r="A1412" s="236"/>
    </row>
    <row r="1413" s="129" customFormat="1" ht="12.75">
      <c r="A1413" s="236"/>
    </row>
    <row r="1414" s="129" customFormat="1" ht="12.75">
      <c r="A1414" s="236"/>
    </row>
    <row r="1415" s="129" customFormat="1" ht="12.75">
      <c r="A1415" s="236"/>
    </row>
    <row r="1416" s="129" customFormat="1" ht="12.75">
      <c r="A1416" s="236"/>
    </row>
    <row r="1417" s="129" customFormat="1" ht="12.75">
      <c r="A1417" s="236"/>
    </row>
    <row r="1418" s="129" customFormat="1" ht="12.75">
      <c r="A1418" s="236"/>
    </row>
    <row r="1419" s="129" customFormat="1" ht="12.75">
      <c r="A1419" s="236"/>
    </row>
    <row r="1420" s="129" customFormat="1" ht="12.75">
      <c r="A1420" s="236"/>
    </row>
    <row r="1421" s="129" customFormat="1" ht="12.75">
      <c r="A1421" s="236"/>
    </row>
    <row r="1422" s="129" customFormat="1" ht="12.75">
      <c r="A1422" s="236"/>
    </row>
    <row r="1423" s="129" customFormat="1" ht="12.75">
      <c r="A1423" s="236"/>
    </row>
    <row r="1424" s="129" customFormat="1" ht="12.75">
      <c r="A1424" s="236"/>
    </row>
    <row r="1425" s="129" customFormat="1" ht="12.75">
      <c r="A1425" s="236"/>
    </row>
    <row r="1426" s="129" customFormat="1" ht="12.75">
      <c r="A1426" s="236"/>
    </row>
    <row r="1427" s="129" customFormat="1" ht="12.75">
      <c r="A1427" s="236"/>
    </row>
    <row r="1428" s="129" customFormat="1" ht="12.75">
      <c r="A1428" s="236"/>
    </row>
    <row r="1429" s="129" customFormat="1" ht="12.75">
      <c r="A1429" s="236"/>
    </row>
    <row r="1430" s="129" customFormat="1" ht="12.75">
      <c r="A1430" s="236"/>
    </row>
    <row r="1431" s="129" customFormat="1" ht="12.75">
      <c r="A1431" s="236"/>
    </row>
    <row r="1432" s="129" customFormat="1" ht="12.75">
      <c r="A1432" s="236"/>
    </row>
    <row r="1433" s="129" customFormat="1" ht="12.75">
      <c r="A1433" s="236"/>
    </row>
    <row r="1434" s="129" customFormat="1" ht="12.75">
      <c r="A1434" s="236"/>
    </row>
    <row r="1435" s="129" customFormat="1" ht="12.75">
      <c r="A1435" s="236"/>
    </row>
    <row r="1436" s="129" customFormat="1" ht="12.75">
      <c r="A1436" s="236"/>
    </row>
    <row r="1437" s="129" customFormat="1" ht="12.75">
      <c r="A1437" s="236"/>
    </row>
    <row r="1438" s="129" customFormat="1" ht="12.75">
      <c r="A1438" s="236"/>
    </row>
    <row r="1439" s="129" customFormat="1" ht="12.75">
      <c r="A1439" s="236"/>
    </row>
    <row r="1440" s="129" customFormat="1" ht="12.75">
      <c r="A1440" s="236"/>
    </row>
    <row r="1441" s="129" customFormat="1" ht="12.75">
      <c r="A1441" s="236"/>
    </row>
    <row r="1442" s="129" customFormat="1" ht="12.75">
      <c r="A1442" s="236"/>
    </row>
    <row r="1443" s="129" customFormat="1" ht="12.75">
      <c r="A1443" s="236"/>
    </row>
    <row r="1444" s="129" customFormat="1" ht="12.75">
      <c r="A1444" s="236"/>
    </row>
    <row r="1445" s="129" customFormat="1" ht="12.75">
      <c r="A1445" s="236"/>
    </row>
    <row r="1446" s="129" customFormat="1" ht="12.75">
      <c r="A1446" s="236"/>
    </row>
    <row r="1447" s="129" customFormat="1" ht="12.75">
      <c r="A1447" s="236"/>
    </row>
    <row r="1448" s="129" customFormat="1" ht="12.75">
      <c r="A1448" s="236"/>
    </row>
    <row r="1449" s="129" customFormat="1" ht="12.75">
      <c r="A1449" s="236"/>
    </row>
    <row r="1450" s="129" customFormat="1" ht="12.75">
      <c r="A1450" s="236"/>
    </row>
    <row r="1451" s="129" customFormat="1" ht="12.75">
      <c r="A1451" s="236"/>
    </row>
    <row r="1452" s="129" customFormat="1" ht="12.75">
      <c r="A1452" s="236"/>
    </row>
    <row r="1453" s="129" customFormat="1" ht="12.75">
      <c r="A1453" s="236"/>
    </row>
    <row r="1454" s="129" customFormat="1" ht="12.75">
      <c r="A1454" s="236"/>
    </row>
    <row r="1455" s="129" customFormat="1" ht="12.75">
      <c r="A1455" s="236"/>
    </row>
    <row r="1456" s="129" customFormat="1" ht="12.75">
      <c r="A1456" s="236"/>
    </row>
    <row r="1457" s="129" customFormat="1" ht="12.75">
      <c r="A1457" s="236"/>
    </row>
    <row r="1458" s="129" customFormat="1" ht="12.75">
      <c r="A1458" s="236"/>
    </row>
    <row r="1459" s="129" customFormat="1" ht="12.75">
      <c r="A1459" s="236"/>
    </row>
    <row r="1460" s="129" customFormat="1" ht="12.75">
      <c r="A1460" s="236"/>
    </row>
    <row r="1461" s="129" customFormat="1" ht="12.75">
      <c r="A1461" s="236"/>
    </row>
    <row r="1462" s="129" customFormat="1" ht="12.75">
      <c r="A1462" s="236"/>
    </row>
    <row r="1463" s="129" customFormat="1" ht="12.75">
      <c r="A1463" s="236"/>
    </row>
    <row r="1464" s="129" customFormat="1" ht="12.75">
      <c r="A1464" s="236"/>
    </row>
    <row r="1465" s="129" customFormat="1" ht="12.75">
      <c r="A1465" s="236"/>
    </row>
    <row r="1466" s="129" customFormat="1" ht="12.75">
      <c r="A1466" s="236"/>
    </row>
    <row r="1467" s="129" customFormat="1" ht="12.75">
      <c r="A1467" s="236"/>
    </row>
    <row r="1468" s="129" customFormat="1" ht="12.75">
      <c r="A1468" s="236"/>
    </row>
    <row r="1469" s="129" customFormat="1" ht="12.75">
      <c r="A1469" s="236"/>
    </row>
    <row r="1470" s="129" customFormat="1" ht="12.75">
      <c r="A1470" s="236"/>
    </row>
    <row r="1471" s="129" customFormat="1" ht="12.75">
      <c r="A1471" s="236"/>
    </row>
    <row r="1472" s="129" customFormat="1" ht="12.75">
      <c r="A1472" s="236"/>
    </row>
    <row r="1473" s="129" customFormat="1" ht="12.75">
      <c r="A1473" s="236"/>
    </row>
    <row r="1474" s="129" customFormat="1" ht="12.75">
      <c r="A1474" s="236"/>
    </row>
    <row r="1475" s="129" customFormat="1" ht="12.75">
      <c r="A1475" s="236"/>
    </row>
    <row r="1476" s="129" customFormat="1" ht="12.75">
      <c r="A1476" s="236"/>
    </row>
    <row r="1477" s="129" customFormat="1" ht="12.75">
      <c r="A1477" s="236"/>
    </row>
    <row r="1478" s="129" customFormat="1" ht="12.75">
      <c r="A1478" s="236"/>
    </row>
    <row r="1479" s="129" customFormat="1" ht="12.75">
      <c r="A1479" s="236"/>
    </row>
    <row r="1480" s="129" customFormat="1" ht="12.75">
      <c r="A1480" s="236"/>
    </row>
    <row r="1481" s="129" customFormat="1" ht="12.75">
      <c r="A1481" s="236"/>
    </row>
    <row r="1482" s="129" customFormat="1" ht="12.75">
      <c r="A1482" s="236"/>
    </row>
    <row r="1483" s="129" customFormat="1" ht="12.75">
      <c r="A1483" s="236"/>
    </row>
    <row r="1484" s="129" customFormat="1" ht="12.75">
      <c r="A1484" s="236"/>
    </row>
    <row r="1485" s="129" customFormat="1" ht="12.75">
      <c r="A1485" s="236"/>
    </row>
    <row r="1486" s="129" customFormat="1" ht="12.75">
      <c r="A1486" s="236"/>
    </row>
    <row r="1487" s="129" customFormat="1" ht="12.75">
      <c r="A1487" s="236"/>
    </row>
    <row r="1488" s="129" customFormat="1" ht="12.75">
      <c r="A1488" s="236"/>
    </row>
    <row r="1489" s="129" customFormat="1" ht="12.75">
      <c r="A1489" s="236"/>
    </row>
    <row r="1490" s="129" customFormat="1" ht="12.75">
      <c r="A1490" s="236"/>
    </row>
    <row r="1491" s="129" customFormat="1" ht="12.75">
      <c r="A1491" s="236"/>
    </row>
    <row r="1492" s="129" customFormat="1" ht="12.75">
      <c r="A1492" s="236"/>
    </row>
    <row r="1493" s="129" customFormat="1" ht="12.75">
      <c r="A1493" s="236"/>
    </row>
    <row r="1494" s="129" customFormat="1" ht="12.75">
      <c r="A1494" s="236"/>
    </row>
    <row r="1495" s="129" customFormat="1" ht="12.75">
      <c r="A1495" s="236"/>
    </row>
    <row r="1496" s="129" customFormat="1" ht="12.75">
      <c r="A1496" s="236"/>
    </row>
    <row r="1497" s="129" customFormat="1" ht="12.75">
      <c r="A1497" s="236"/>
    </row>
    <row r="1498" s="129" customFormat="1" ht="12.75">
      <c r="A1498" s="236"/>
    </row>
    <row r="1499" s="129" customFormat="1" ht="12.75">
      <c r="A1499" s="236"/>
    </row>
    <row r="1500" s="129" customFormat="1" ht="12.75">
      <c r="A1500" s="236"/>
    </row>
    <row r="1501" s="129" customFormat="1" ht="12.75">
      <c r="A1501" s="236"/>
    </row>
    <row r="1502" s="129" customFormat="1" ht="12.75">
      <c r="A1502" s="236"/>
    </row>
    <row r="1503" s="129" customFormat="1" ht="12.75">
      <c r="A1503" s="236"/>
    </row>
    <row r="1504" s="129" customFormat="1" ht="12.75">
      <c r="A1504" s="236"/>
    </row>
    <row r="1505" s="129" customFormat="1" ht="12.75">
      <c r="A1505" s="236"/>
    </row>
    <row r="1506" s="129" customFormat="1" ht="12.75">
      <c r="A1506" s="236"/>
    </row>
    <row r="1507" s="129" customFormat="1" ht="12.75">
      <c r="A1507" s="236"/>
    </row>
    <row r="1508" s="129" customFormat="1" ht="12.75">
      <c r="A1508" s="236"/>
    </row>
    <row r="1509" s="129" customFormat="1" ht="12.75">
      <c r="A1509" s="236"/>
    </row>
    <row r="1510" s="129" customFormat="1" ht="12.75">
      <c r="A1510" s="236"/>
    </row>
    <row r="1511" s="129" customFormat="1" ht="12.75">
      <c r="A1511" s="236"/>
    </row>
    <row r="1512" s="129" customFormat="1" ht="12.75">
      <c r="A1512" s="236"/>
    </row>
    <row r="1513" s="129" customFormat="1" ht="12.75">
      <c r="A1513" s="236"/>
    </row>
    <row r="1514" s="129" customFormat="1" ht="12.75">
      <c r="A1514" s="236"/>
    </row>
    <row r="1515" s="129" customFormat="1" ht="12.75">
      <c r="A1515" s="236"/>
    </row>
    <row r="1516" s="129" customFormat="1" ht="12.75">
      <c r="A1516" s="236"/>
    </row>
    <row r="1517" s="129" customFormat="1" ht="12.75">
      <c r="A1517" s="236"/>
    </row>
    <row r="1518" s="129" customFormat="1" ht="12.75">
      <c r="A1518" s="236"/>
    </row>
    <row r="1519" s="129" customFormat="1" ht="12.75">
      <c r="A1519" s="236"/>
    </row>
    <row r="1520" s="129" customFormat="1" ht="12.75">
      <c r="A1520" s="236"/>
    </row>
    <row r="1521" s="129" customFormat="1" ht="12.75">
      <c r="A1521" s="236"/>
    </row>
    <row r="1522" s="129" customFormat="1" ht="12.75">
      <c r="A1522" s="236"/>
    </row>
    <row r="1523" s="129" customFormat="1" ht="12.75">
      <c r="A1523" s="236"/>
    </row>
    <row r="1524" s="129" customFormat="1" ht="12.75">
      <c r="A1524" s="236"/>
    </row>
    <row r="1525" s="129" customFormat="1" ht="12.75">
      <c r="A1525" s="236"/>
    </row>
    <row r="1526" s="129" customFormat="1" ht="12.75">
      <c r="A1526" s="236"/>
    </row>
    <row r="1527" s="129" customFormat="1" ht="12.75">
      <c r="A1527" s="236"/>
    </row>
    <row r="1528" s="129" customFormat="1" ht="12.75">
      <c r="A1528" s="236"/>
    </row>
    <row r="1529" s="129" customFormat="1" ht="12.75">
      <c r="A1529" s="236"/>
    </row>
    <row r="1530" s="129" customFormat="1" ht="12.75">
      <c r="A1530" s="236"/>
    </row>
    <row r="1531" s="129" customFormat="1" ht="12.75">
      <c r="A1531" s="236"/>
    </row>
    <row r="1532" s="129" customFormat="1" ht="12.75">
      <c r="A1532" s="236"/>
    </row>
    <row r="1533" s="129" customFormat="1" ht="12.75">
      <c r="A1533" s="236"/>
    </row>
    <row r="1534" s="129" customFormat="1" ht="12.75">
      <c r="A1534" s="236"/>
    </row>
    <row r="1535" s="129" customFormat="1" ht="12.75">
      <c r="A1535" s="236"/>
    </row>
    <row r="1536" s="129" customFormat="1" ht="12.75">
      <c r="A1536" s="236"/>
    </row>
    <row r="1537" s="129" customFormat="1" ht="12.75">
      <c r="A1537" s="236"/>
    </row>
    <row r="1538" s="129" customFormat="1" ht="12.75">
      <c r="A1538" s="236"/>
    </row>
    <row r="1539" s="129" customFormat="1" ht="12.75">
      <c r="A1539" s="236"/>
    </row>
    <row r="1540" s="129" customFormat="1" ht="12.75">
      <c r="A1540" s="236"/>
    </row>
    <row r="1541" s="129" customFormat="1" ht="12.75">
      <c r="A1541" s="236"/>
    </row>
    <row r="1542" s="129" customFormat="1" ht="12.75">
      <c r="A1542" s="236"/>
    </row>
    <row r="1543" s="129" customFormat="1" ht="12.75">
      <c r="A1543" s="236"/>
    </row>
    <row r="1544" s="129" customFormat="1" ht="12.75">
      <c r="A1544" s="236"/>
    </row>
    <row r="1545" s="129" customFormat="1" ht="12.75">
      <c r="A1545" s="236"/>
    </row>
    <row r="1546" s="129" customFormat="1" ht="12.75">
      <c r="A1546" s="236"/>
    </row>
    <row r="1547" s="129" customFormat="1" ht="12.75">
      <c r="A1547" s="236"/>
    </row>
    <row r="1548" s="129" customFormat="1" ht="12.75">
      <c r="A1548" s="236"/>
    </row>
    <row r="1549" s="129" customFormat="1" ht="12.75">
      <c r="A1549" s="236"/>
    </row>
    <row r="1550" s="129" customFormat="1" ht="12.75">
      <c r="A1550" s="236"/>
    </row>
    <row r="1551" s="129" customFormat="1" ht="12.75">
      <c r="A1551" s="236"/>
    </row>
    <row r="1552" s="129" customFormat="1" ht="12.75">
      <c r="A1552" s="236"/>
    </row>
    <row r="1553" s="129" customFormat="1" ht="12.75">
      <c r="A1553" s="236"/>
    </row>
    <row r="1554" s="129" customFormat="1" ht="12.75">
      <c r="A1554" s="236"/>
    </row>
    <row r="1555" s="129" customFormat="1" ht="12.75">
      <c r="A1555" s="236"/>
    </row>
    <row r="1556" s="129" customFormat="1" ht="12.75">
      <c r="A1556" s="236"/>
    </row>
    <row r="1557" s="129" customFormat="1" ht="12.75">
      <c r="A1557" s="236"/>
    </row>
    <row r="1558" s="129" customFormat="1" ht="12.75">
      <c r="A1558" s="236"/>
    </row>
    <row r="1559" s="129" customFormat="1" ht="12.75">
      <c r="A1559" s="236"/>
    </row>
    <row r="1560" s="129" customFormat="1" ht="12.75">
      <c r="A1560" s="236"/>
    </row>
    <row r="1561" s="129" customFormat="1" ht="12.75">
      <c r="A1561" s="236"/>
    </row>
    <row r="1562" s="129" customFormat="1" ht="12.75">
      <c r="A1562" s="236"/>
    </row>
    <row r="1563" s="129" customFormat="1" ht="12.75">
      <c r="A1563" s="236"/>
    </row>
    <row r="1564" s="129" customFormat="1" ht="12.75">
      <c r="A1564" s="236"/>
    </row>
    <row r="1565" s="129" customFormat="1" ht="12.75">
      <c r="A1565" s="236"/>
    </row>
    <row r="1566" s="129" customFormat="1" ht="12.75">
      <c r="A1566" s="236"/>
    </row>
    <row r="1567" s="129" customFormat="1" ht="12.75">
      <c r="A1567" s="236"/>
    </row>
    <row r="1568" s="129" customFormat="1" ht="12.75">
      <c r="A1568" s="236"/>
    </row>
    <row r="1569" s="129" customFormat="1" ht="12.75">
      <c r="A1569" s="236"/>
    </row>
    <row r="1570" s="129" customFormat="1" ht="12.75">
      <c r="A1570" s="236"/>
    </row>
    <row r="1571" s="129" customFormat="1" ht="12.75">
      <c r="A1571" s="236"/>
    </row>
    <row r="1572" s="129" customFormat="1" ht="12.75">
      <c r="A1572" s="236"/>
    </row>
    <row r="1573" s="129" customFormat="1" ht="12.75">
      <c r="A1573" s="236"/>
    </row>
    <row r="1574" s="129" customFormat="1" ht="12.75">
      <c r="A1574" s="236"/>
    </row>
    <row r="1575" s="129" customFormat="1" ht="12.75">
      <c r="A1575" s="236"/>
    </row>
    <row r="1576" s="129" customFormat="1" ht="12.75">
      <c r="A1576" s="236"/>
    </row>
    <row r="1577" s="129" customFormat="1" ht="12.75">
      <c r="A1577" s="236"/>
    </row>
    <row r="1578" s="129" customFormat="1" ht="12.75">
      <c r="A1578" s="236"/>
    </row>
    <row r="1579" s="129" customFormat="1" ht="12.75">
      <c r="A1579" s="236"/>
    </row>
    <row r="1580" s="129" customFormat="1" ht="12.75">
      <c r="A1580" s="236"/>
    </row>
    <row r="1581" s="129" customFormat="1" ht="12.75">
      <c r="A1581" s="236"/>
    </row>
    <row r="1582" s="129" customFormat="1" ht="12.75">
      <c r="A1582" s="236"/>
    </row>
    <row r="1583" s="129" customFormat="1" ht="12.75">
      <c r="A1583" s="236"/>
    </row>
    <row r="1584" s="129" customFormat="1" ht="12.75">
      <c r="A1584" s="236"/>
    </row>
    <row r="1585" s="129" customFormat="1" ht="12.75">
      <c r="A1585" s="236"/>
    </row>
    <row r="1586" s="129" customFormat="1" ht="12.75">
      <c r="A1586" s="236"/>
    </row>
    <row r="1587" s="129" customFormat="1" ht="12.75">
      <c r="A1587" s="236"/>
    </row>
    <row r="1588" s="129" customFormat="1" ht="12.75">
      <c r="A1588" s="236"/>
    </row>
    <row r="1589" s="129" customFormat="1" ht="12.75">
      <c r="A1589" s="236"/>
    </row>
    <row r="1590" s="129" customFormat="1" ht="12.75">
      <c r="A1590" s="236"/>
    </row>
    <row r="1591" s="129" customFormat="1" ht="12.75">
      <c r="A1591" s="236"/>
    </row>
    <row r="1592" s="129" customFormat="1" ht="12.75">
      <c r="A1592" s="236"/>
    </row>
    <row r="1593" s="129" customFormat="1" ht="12.75">
      <c r="A1593" s="236"/>
    </row>
    <row r="1594" s="129" customFormat="1" ht="12.75">
      <c r="A1594" s="236"/>
    </row>
    <row r="1595" s="129" customFormat="1" ht="12.75">
      <c r="A1595" s="236"/>
    </row>
    <row r="1596" s="129" customFormat="1" ht="12.75">
      <c r="A1596" s="236"/>
    </row>
    <row r="1597" s="129" customFormat="1" ht="12.75">
      <c r="A1597" s="236"/>
    </row>
    <row r="1598" s="129" customFormat="1" ht="12.75">
      <c r="A1598" s="236"/>
    </row>
    <row r="1599" s="129" customFormat="1" ht="12.75">
      <c r="A1599" s="236"/>
    </row>
    <row r="1600" s="129" customFormat="1" ht="12.75">
      <c r="A1600" s="236"/>
    </row>
    <row r="1601" s="129" customFormat="1" ht="12.75">
      <c r="A1601" s="236"/>
    </row>
    <row r="1602" s="129" customFormat="1" ht="12.75">
      <c r="A1602" s="236"/>
    </row>
    <row r="1603" s="129" customFormat="1" ht="12.75">
      <c r="A1603" s="236"/>
    </row>
    <row r="1604" s="129" customFormat="1" ht="12.75">
      <c r="A1604" s="236"/>
    </row>
    <row r="1605" s="129" customFormat="1" ht="12.75">
      <c r="A1605" s="236"/>
    </row>
    <row r="1606" s="129" customFormat="1" ht="12.75">
      <c r="A1606" s="236"/>
    </row>
    <row r="1607" s="129" customFormat="1" ht="12.75">
      <c r="A1607" s="236"/>
    </row>
    <row r="1608" s="129" customFormat="1" ht="12.75">
      <c r="A1608" s="236"/>
    </row>
    <row r="1609" s="129" customFormat="1" ht="12.75">
      <c r="A1609" s="236"/>
    </row>
    <row r="1610" s="129" customFormat="1" ht="12.75">
      <c r="A1610" s="236"/>
    </row>
    <row r="1611" s="129" customFormat="1" ht="12.75">
      <c r="A1611" s="236"/>
    </row>
    <row r="1612" s="129" customFormat="1" ht="12.75">
      <c r="A1612" s="236"/>
    </row>
    <row r="1613" s="129" customFormat="1" ht="12.75">
      <c r="A1613" s="236"/>
    </row>
    <row r="1614" s="129" customFormat="1" ht="12.75">
      <c r="A1614" s="236"/>
    </row>
    <row r="1615" s="129" customFormat="1" ht="12.75">
      <c r="A1615" s="236"/>
    </row>
    <row r="1616" s="129" customFormat="1" ht="12.75">
      <c r="A1616" s="236"/>
    </row>
    <row r="1617" s="129" customFormat="1" ht="12.75">
      <c r="A1617" s="236"/>
    </row>
    <row r="1618" s="129" customFormat="1" ht="12.75">
      <c r="A1618" s="236"/>
    </row>
    <row r="1619" s="129" customFormat="1" ht="12.75">
      <c r="A1619" s="236"/>
    </row>
    <row r="1620" s="129" customFormat="1" ht="12.75">
      <c r="A1620" s="236"/>
    </row>
    <row r="1621" s="129" customFormat="1" ht="12.75">
      <c r="A1621" s="236"/>
    </row>
    <row r="1622" s="129" customFormat="1" ht="12.75">
      <c r="A1622" s="236"/>
    </row>
    <row r="1623" s="129" customFormat="1" ht="12.75">
      <c r="A1623" s="236"/>
    </row>
    <row r="1624" s="129" customFormat="1" ht="12.75">
      <c r="A1624" s="236"/>
    </row>
    <row r="1625" s="129" customFormat="1" ht="12.75">
      <c r="A1625" s="236"/>
    </row>
    <row r="1626" s="129" customFormat="1" ht="12.75">
      <c r="A1626" s="236"/>
    </row>
    <row r="1627" s="129" customFormat="1" ht="12.75">
      <c r="A1627" s="236"/>
    </row>
    <row r="1628" s="129" customFormat="1" ht="12.75">
      <c r="A1628" s="236"/>
    </row>
    <row r="1629" s="129" customFormat="1" ht="12.75">
      <c r="A1629" s="236"/>
    </row>
    <row r="1630" s="129" customFormat="1" ht="12.75">
      <c r="A1630" s="236"/>
    </row>
    <row r="1631" s="129" customFormat="1" ht="12.75">
      <c r="A1631" s="236"/>
    </row>
    <row r="1632" s="129" customFormat="1" ht="12.75">
      <c r="A1632" s="236"/>
    </row>
    <row r="1633" s="129" customFormat="1" ht="12.75">
      <c r="A1633" s="236"/>
    </row>
    <row r="1634" s="129" customFormat="1" ht="12.75">
      <c r="A1634" s="236"/>
    </row>
    <row r="1635" s="129" customFormat="1" ht="12.75">
      <c r="A1635" s="236"/>
    </row>
    <row r="1636" s="129" customFormat="1" ht="12.75">
      <c r="A1636" s="236"/>
    </row>
    <row r="1637" s="129" customFormat="1" ht="12.75">
      <c r="A1637" s="236"/>
    </row>
    <row r="1638" s="129" customFormat="1" ht="12.75">
      <c r="A1638" s="236"/>
    </row>
    <row r="1639" s="129" customFormat="1" ht="12.75">
      <c r="A1639" s="236"/>
    </row>
    <row r="1640" s="129" customFormat="1" ht="12.75">
      <c r="A1640" s="236"/>
    </row>
    <row r="1641" s="129" customFormat="1" ht="12.75">
      <c r="A1641" s="236"/>
    </row>
    <row r="1642" s="129" customFormat="1" ht="12.75">
      <c r="A1642" s="236"/>
    </row>
    <row r="1643" s="129" customFormat="1" ht="12.75">
      <c r="A1643" s="236"/>
    </row>
    <row r="1644" s="129" customFormat="1" ht="12.75">
      <c r="A1644" s="236"/>
    </row>
    <row r="1645" s="129" customFormat="1" ht="12.75">
      <c r="A1645" s="236"/>
    </row>
    <row r="1646" s="129" customFormat="1" ht="12.75">
      <c r="A1646" s="236"/>
    </row>
    <row r="1647" s="129" customFormat="1" ht="12.75">
      <c r="A1647" s="236"/>
    </row>
    <row r="1648" s="129" customFormat="1" ht="12.75">
      <c r="A1648" s="236"/>
    </row>
    <row r="1649" s="129" customFormat="1" ht="12.75">
      <c r="A1649" s="236"/>
    </row>
    <row r="1650" s="129" customFormat="1" ht="12.75">
      <c r="A1650" s="236"/>
    </row>
    <row r="1651" s="129" customFormat="1" ht="12.75">
      <c r="A1651" s="236"/>
    </row>
    <row r="1652" s="129" customFormat="1" ht="12.75">
      <c r="A1652" s="236"/>
    </row>
    <row r="1653" s="129" customFormat="1" ht="12.75">
      <c r="A1653" s="236"/>
    </row>
    <row r="1654" s="129" customFormat="1" ht="12.75">
      <c r="A1654" s="236"/>
    </row>
    <row r="1655" s="129" customFormat="1" ht="12.75">
      <c r="A1655" s="236"/>
    </row>
    <row r="1656" s="129" customFormat="1" ht="12.75">
      <c r="A1656" s="236"/>
    </row>
    <row r="1657" s="129" customFormat="1" ht="12.75">
      <c r="A1657" s="236"/>
    </row>
    <row r="1658" s="129" customFormat="1" ht="12.75">
      <c r="A1658" s="236"/>
    </row>
    <row r="1659" s="129" customFormat="1" ht="12.75">
      <c r="A1659" s="236"/>
    </row>
    <row r="1660" s="129" customFormat="1" ht="12.75">
      <c r="A1660" s="236"/>
    </row>
    <row r="1661" s="129" customFormat="1" ht="12.75">
      <c r="A1661" s="236"/>
    </row>
    <row r="1662" s="129" customFormat="1" ht="12.75">
      <c r="A1662" s="236"/>
    </row>
    <row r="1663" s="129" customFormat="1" ht="12.75">
      <c r="A1663" s="236"/>
    </row>
    <row r="1664" s="129" customFormat="1" ht="12.75">
      <c r="A1664" s="236"/>
    </row>
    <row r="1665" s="129" customFormat="1" ht="12.75">
      <c r="A1665" s="236"/>
    </row>
    <row r="1666" s="129" customFormat="1" ht="12.75">
      <c r="A1666" s="236"/>
    </row>
    <row r="1667" s="129" customFormat="1" ht="12.75">
      <c r="A1667" s="236"/>
    </row>
    <row r="1668" s="129" customFormat="1" ht="12.75">
      <c r="A1668" s="236"/>
    </row>
    <row r="1669" s="129" customFormat="1" ht="12.75">
      <c r="A1669" s="236"/>
    </row>
    <row r="1670" s="129" customFormat="1" ht="12.75">
      <c r="A1670" s="236"/>
    </row>
    <row r="1671" s="129" customFormat="1" ht="12.75">
      <c r="A1671" s="236"/>
    </row>
    <row r="1672" s="129" customFormat="1" ht="12.75">
      <c r="A1672" s="236"/>
    </row>
    <row r="1673" s="129" customFormat="1" ht="12.75">
      <c r="A1673" s="236"/>
    </row>
    <row r="1674" s="129" customFormat="1" ht="12.75">
      <c r="A1674" s="236"/>
    </row>
    <row r="1675" s="129" customFormat="1" ht="12.75">
      <c r="A1675" s="236"/>
    </row>
    <row r="1676" s="129" customFormat="1" ht="12.75">
      <c r="A1676" s="236"/>
    </row>
    <row r="1677" s="129" customFormat="1" ht="12.75">
      <c r="A1677" s="236"/>
    </row>
    <row r="1678" s="129" customFormat="1" ht="12.75">
      <c r="A1678" s="236"/>
    </row>
    <row r="1679" s="129" customFormat="1" ht="12.75">
      <c r="A1679" s="236"/>
    </row>
    <row r="1680" s="129" customFormat="1" ht="12.75">
      <c r="A1680" s="236"/>
    </row>
    <row r="1681" s="129" customFormat="1" ht="12.75">
      <c r="A1681" s="236"/>
    </row>
    <row r="1682" s="129" customFormat="1" ht="12.75">
      <c r="A1682" s="236"/>
    </row>
    <row r="1683" s="129" customFormat="1" ht="12.75">
      <c r="A1683" s="236"/>
    </row>
    <row r="1684" s="129" customFormat="1" ht="12.75">
      <c r="A1684" s="236"/>
    </row>
    <row r="1685" s="129" customFormat="1" ht="12.75">
      <c r="A1685" s="236"/>
    </row>
    <row r="1686" s="129" customFormat="1" ht="12.75">
      <c r="A1686" s="236"/>
    </row>
    <row r="1687" s="129" customFormat="1" ht="12.75">
      <c r="A1687" s="236"/>
    </row>
    <row r="1688" s="129" customFormat="1" ht="12.75">
      <c r="A1688" s="236"/>
    </row>
    <row r="1689" s="129" customFormat="1" ht="12.75">
      <c r="A1689" s="236"/>
    </row>
    <row r="1690" s="129" customFormat="1" ht="12.75">
      <c r="A1690" s="236"/>
    </row>
    <row r="1691" s="129" customFormat="1" ht="12.75">
      <c r="A1691" s="236"/>
    </row>
    <row r="1692" s="129" customFormat="1" ht="12.75">
      <c r="A1692" s="236"/>
    </row>
    <row r="1693" s="129" customFormat="1" ht="12.75">
      <c r="A1693" s="236"/>
    </row>
    <row r="1694" s="129" customFormat="1" ht="12.75">
      <c r="A1694" s="236"/>
    </row>
    <row r="1695" s="129" customFormat="1" ht="12.75">
      <c r="A1695" s="236"/>
    </row>
    <row r="1696" s="129" customFormat="1" ht="12.75">
      <c r="A1696" s="236"/>
    </row>
    <row r="1697" s="129" customFormat="1" ht="12.75">
      <c r="A1697" s="236"/>
    </row>
    <row r="1698" s="129" customFormat="1" ht="12.75">
      <c r="A1698" s="236"/>
    </row>
    <row r="1699" s="129" customFormat="1" ht="12.75">
      <c r="A1699" s="236"/>
    </row>
    <row r="1700" s="129" customFormat="1" ht="12.75">
      <c r="A1700" s="236"/>
    </row>
    <row r="1701" s="129" customFormat="1" ht="12.75">
      <c r="A1701" s="236"/>
    </row>
    <row r="1702" s="129" customFormat="1" ht="12.75">
      <c r="A1702" s="236"/>
    </row>
    <row r="1703" s="129" customFormat="1" ht="12.75">
      <c r="A1703" s="236"/>
    </row>
    <row r="1704" s="129" customFormat="1" ht="12.75">
      <c r="A1704" s="236"/>
    </row>
    <row r="1705" s="129" customFormat="1" ht="12.75">
      <c r="A1705" s="236"/>
    </row>
    <row r="1706" s="129" customFormat="1" ht="12.75">
      <c r="A1706" s="236"/>
    </row>
    <row r="1707" s="129" customFormat="1" ht="12.75">
      <c r="A1707" s="236"/>
    </row>
    <row r="1708" s="129" customFormat="1" ht="12.75">
      <c r="A1708" s="236"/>
    </row>
    <row r="1709" s="129" customFormat="1" ht="12.75">
      <c r="A1709" s="236"/>
    </row>
    <row r="1710" s="129" customFormat="1" ht="12.75">
      <c r="A1710" s="236"/>
    </row>
    <row r="1711" s="129" customFormat="1" ht="12.75">
      <c r="A1711" s="236"/>
    </row>
    <row r="1712" s="129" customFormat="1" ht="12.75">
      <c r="A1712" s="236"/>
    </row>
    <row r="1713" s="129" customFormat="1" ht="12.75">
      <c r="A1713" s="236"/>
    </row>
    <row r="1714" s="129" customFormat="1" ht="12.75">
      <c r="A1714" s="236"/>
    </row>
    <row r="1715" s="129" customFormat="1" ht="12.75">
      <c r="A1715" s="236"/>
    </row>
    <row r="1716" s="129" customFormat="1" ht="12.75">
      <c r="A1716" s="236"/>
    </row>
    <row r="1717" s="129" customFormat="1" ht="12.75">
      <c r="A1717" s="236"/>
    </row>
    <row r="1718" s="129" customFormat="1" ht="12.75">
      <c r="A1718" s="236"/>
    </row>
    <row r="1719" s="129" customFormat="1" ht="12.75">
      <c r="A1719" s="236"/>
    </row>
    <row r="1720" s="129" customFormat="1" ht="12.75">
      <c r="A1720" s="236"/>
    </row>
    <row r="1721" s="129" customFormat="1" ht="12.75">
      <c r="A1721" s="236"/>
    </row>
    <row r="1722" s="129" customFormat="1" ht="12.75">
      <c r="A1722" s="236"/>
    </row>
    <row r="1723" s="129" customFormat="1" ht="12.75">
      <c r="A1723" s="236"/>
    </row>
    <row r="1724" s="129" customFormat="1" ht="12.75">
      <c r="A1724" s="236"/>
    </row>
    <row r="1725" s="129" customFormat="1" ht="12.75">
      <c r="A1725" s="236"/>
    </row>
    <row r="1726" s="129" customFormat="1" ht="12.75">
      <c r="A1726" s="236"/>
    </row>
    <row r="1727" s="129" customFormat="1" ht="12.75">
      <c r="A1727" s="236"/>
    </row>
    <row r="1728" s="129" customFormat="1" ht="12.75">
      <c r="A1728" s="236"/>
    </row>
    <row r="1729" s="129" customFormat="1" ht="12.75">
      <c r="A1729" s="236"/>
    </row>
    <row r="1730" s="129" customFormat="1" ht="12.75">
      <c r="A1730" s="236"/>
    </row>
    <row r="1731" s="129" customFormat="1" ht="12.75">
      <c r="A1731" s="236"/>
    </row>
    <row r="1732" s="129" customFormat="1" ht="12.75">
      <c r="A1732" s="236"/>
    </row>
    <row r="1733" s="129" customFormat="1" ht="12.75">
      <c r="A1733" s="236"/>
    </row>
    <row r="1734" s="129" customFormat="1" ht="12.75">
      <c r="A1734" s="236"/>
    </row>
    <row r="1735" s="129" customFormat="1" ht="12.75">
      <c r="A1735" s="236"/>
    </row>
    <row r="1736" s="129" customFormat="1" ht="12.75">
      <c r="A1736" s="236"/>
    </row>
    <row r="1737" s="129" customFormat="1" ht="12.75">
      <c r="A1737" s="236"/>
    </row>
    <row r="1738" s="129" customFormat="1" ht="12.75">
      <c r="A1738" s="236"/>
    </row>
    <row r="1739" s="129" customFormat="1" ht="12.75">
      <c r="A1739" s="236"/>
    </row>
    <row r="1740" s="129" customFormat="1" ht="12.75">
      <c r="A1740" s="236"/>
    </row>
    <row r="1741" s="129" customFormat="1" ht="12.75">
      <c r="A1741" s="236"/>
    </row>
    <row r="1742" s="129" customFormat="1" ht="12.75">
      <c r="A1742" s="236"/>
    </row>
    <row r="1743" s="129" customFormat="1" ht="12.75">
      <c r="A1743" s="236"/>
    </row>
    <row r="1744" s="129" customFormat="1" ht="12.75">
      <c r="A1744" s="236"/>
    </row>
    <row r="1745" s="129" customFormat="1" ht="12.75">
      <c r="A1745" s="236"/>
    </row>
    <row r="1746" s="129" customFormat="1" ht="12.75">
      <c r="A1746" s="236"/>
    </row>
    <row r="1747" s="129" customFormat="1" ht="12.75">
      <c r="A1747" s="236"/>
    </row>
    <row r="1748" s="129" customFormat="1" ht="12.75">
      <c r="A1748" s="236"/>
    </row>
    <row r="1749" s="129" customFormat="1" ht="12.75">
      <c r="A1749" s="236"/>
    </row>
    <row r="1750" s="129" customFormat="1" ht="12.75">
      <c r="A1750" s="236"/>
    </row>
    <row r="1751" s="129" customFormat="1" ht="12.75">
      <c r="A1751" s="236"/>
    </row>
    <row r="1752" s="129" customFormat="1" ht="12.75">
      <c r="A1752" s="236"/>
    </row>
    <row r="1753" s="129" customFormat="1" ht="12.75">
      <c r="A1753" s="236"/>
    </row>
    <row r="1754" s="129" customFormat="1" ht="12.75">
      <c r="A1754" s="236"/>
    </row>
    <row r="1755" s="129" customFormat="1" ht="12.75">
      <c r="A1755" s="236"/>
    </row>
    <row r="1756" s="129" customFormat="1" ht="12.75">
      <c r="A1756" s="236"/>
    </row>
    <row r="1757" s="129" customFormat="1" ht="12.75">
      <c r="A1757" s="236"/>
    </row>
    <row r="1758" s="129" customFormat="1" ht="12.75">
      <c r="A1758" s="236"/>
    </row>
    <row r="1759" s="129" customFormat="1" ht="12.75">
      <c r="A1759" s="236"/>
    </row>
    <row r="1760" s="129" customFormat="1" ht="12.75">
      <c r="A1760" s="236"/>
    </row>
    <row r="1761" s="129" customFormat="1" ht="12.75">
      <c r="A1761" s="236"/>
    </row>
    <row r="1762" s="129" customFormat="1" ht="12.75">
      <c r="A1762" s="236"/>
    </row>
    <row r="1763" s="129" customFormat="1" ht="12.75">
      <c r="A1763" s="236"/>
    </row>
    <row r="1764" s="129" customFormat="1" ht="12.75">
      <c r="A1764" s="236"/>
    </row>
    <row r="1765" s="129" customFormat="1" ht="12.75">
      <c r="A1765" s="236"/>
    </row>
    <row r="1766" s="129" customFormat="1" ht="12.75">
      <c r="A1766" s="236"/>
    </row>
    <row r="1767" s="129" customFormat="1" ht="12.75">
      <c r="A1767" s="236"/>
    </row>
    <row r="1768" s="129" customFormat="1" ht="12.75">
      <c r="A1768" s="236"/>
    </row>
    <row r="1769" s="129" customFormat="1" ht="12.75">
      <c r="A1769" s="236"/>
    </row>
    <row r="1770" s="129" customFormat="1" ht="12.75">
      <c r="A1770" s="236"/>
    </row>
    <row r="1771" s="129" customFormat="1" ht="12.75">
      <c r="A1771" s="236"/>
    </row>
    <row r="1772" s="129" customFormat="1" ht="12.75">
      <c r="A1772" s="236"/>
    </row>
    <row r="1773" s="129" customFormat="1" ht="12.75">
      <c r="A1773" s="236"/>
    </row>
    <row r="1774" s="129" customFormat="1" ht="12.75">
      <c r="A1774" s="236"/>
    </row>
    <row r="1775" s="129" customFormat="1" ht="12.75">
      <c r="A1775" s="236"/>
    </row>
    <row r="1776" s="129" customFormat="1" ht="12.75">
      <c r="A1776" s="236"/>
    </row>
    <row r="1777" s="129" customFormat="1" ht="12.75">
      <c r="A1777" s="236"/>
    </row>
    <row r="1778" s="129" customFormat="1" ht="12.75">
      <c r="A1778" s="236"/>
    </row>
    <row r="1779" s="129" customFormat="1" ht="12.75">
      <c r="A1779" s="236"/>
    </row>
    <row r="1780" s="129" customFormat="1" ht="12.75">
      <c r="A1780" s="236"/>
    </row>
    <row r="1781" s="129" customFormat="1" ht="12.75">
      <c r="A1781" s="236"/>
    </row>
    <row r="1782" s="129" customFormat="1" ht="12.75">
      <c r="A1782" s="236"/>
    </row>
    <row r="1783" s="129" customFormat="1" ht="12.75">
      <c r="A1783" s="236"/>
    </row>
    <row r="1784" s="129" customFormat="1" ht="12.75">
      <c r="A1784" s="236"/>
    </row>
    <row r="1785" s="129" customFormat="1" ht="12.75">
      <c r="A1785" s="236"/>
    </row>
    <row r="1786" s="129" customFormat="1" ht="12.75">
      <c r="A1786" s="236"/>
    </row>
    <row r="1787" s="129" customFormat="1" ht="12.75">
      <c r="A1787" s="236"/>
    </row>
    <row r="1788" s="129" customFormat="1" ht="12.75">
      <c r="A1788" s="236"/>
    </row>
    <row r="1789" s="129" customFormat="1" ht="12.75">
      <c r="A1789" s="236"/>
    </row>
    <row r="1790" s="129" customFormat="1" ht="12.75">
      <c r="A1790" s="236"/>
    </row>
    <row r="1791" s="129" customFormat="1" ht="12.75">
      <c r="A1791" s="236"/>
    </row>
    <row r="1792" s="129" customFormat="1" ht="12.75">
      <c r="A1792" s="236"/>
    </row>
    <row r="1793" s="129" customFormat="1" ht="12.75">
      <c r="A1793" s="236"/>
    </row>
    <row r="1794" s="129" customFormat="1" ht="12.75">
      <c r="A1794" s="236"/>
    </row>
    <row r="1795" s="129" customFormat="1" ht="12.75">
      <c r="A1795" s="236"/>
    </row>
    <row r="1796" s="129" customFormat="1" ht="12.75">
      <c r="A1796" s="236"/>
    </row>
    <row r="1797" s="129" customFormat="1" ht="12.75">
      <c r="A1797" s="236"/>
    </row>
    <row r="1798" s="129" customFormat="1" ht="12.75">
      <c r="A1798" s="236"/>
    </row>
    <row r="1799" s="129" customFormat="1" ht="12.75">
      <c r="A1799" s="236"/>
    </row>
    <row r="1800" s="129" customFormat="1" ht="12.75">
      <c r="A1800" s="236"/>
    </row>
    <row r="1801" s="129" customFormat="1" ht="12.75">
      <c r="A1801" s="236"/>
    </row>
    <row r="1802" s="129" customFormat="1" ht="12.75">
      <c r="A1802" s="236"/>
    </row>
    <row r="1803" s="129" customFormat="1" ht="12.75">
      <c r="A1803" s="236"/>
    </row>
    <row r="1804" s="129" customFormat="1" ht="12.75">
      <c r="A1804" s="236"/>
    </row>
    <row r="1805" s="129" customFormat="1" ht="12.75">
      <c r="A1805" s="236"/>
    </row>
    <row r="1806" s="129" customFormat="1" ht="12.75">
      <c r="A1806" s="236"/>
    </row>
    <row r="1807" s="129" customFormat="1" ht="12.75">
      <c r="A1807" s="236"/>
    </row>
    <row r="1808" s="129" customFormat="1" ht="12.75">
      <c r="A1808" s="236"/>
    </row>
    <row r="1809" s="129" customFormat="1" ht="12.75">
      <c r="A1809" s="236"/>
    </row>
    <row r="1810" s="129" customFormat="1" ht="12.75">
      <c r="A1810" s="236"/>
    </row>
    <row r="1811" s="129" customFormat="1" ht="12.75">
      <c r="A1811" s="236"/>
    </row>
    <row r="1812" s="129" customFormat="1" ht="12.75">
      <c r="A1812" s="236"/>
    </row>
    <row r="1813" s="129" customFormat="1" ht="12.75">
      <c r="A1813" s="236"/>
    </row>
    <row r="1814" s="129" customFormat="1" ht="12.75">
      <c r="A1814" s="236"/>
    </row>
    <row r="1815" s="129" customFormat="1" ht="12.75">
      <c r="A1815" s="236"/>
    </row>
    <row r="1816" s="129" customFormat="1" ht="12.75">
      <c r="A1816" s="236"/>
    </row>
    <row r="1817" s="129" customFormat="1" ht="12.75">
      <c r="A1817" s="236"/>
    </row>
    <row r="1818" s="129" customFormat="1" ht="12.75">
      <c r="A1818" s="236"/>
    </row>
    <row r="1819" s="129" customFormat="1" ht="12.75">
      <c r="A1819" s="236"/>
    </row>
    <row r="1820" s="129" customFormat="1" ht="12.75">
      <c r="A1820" s="236"/>
    </row>
    <row r="1821" s="129" customFormat="1" ht="12.75">
      <c r="A1821" s="236"/>
    </row>
    <row r="1822" s="129" customFormat="1" ht="12.75">
      <c r="A1822" s="236"/>
    </row>
    <row r="1823" s="129" customFormat="1" ht="12.75">
      <c r="A1823" s="236"/>
    </row>
    <row r="1824" s="129" customFormat="1" ht="12.75">
      <c r="A1824" s="236"/>
    </row>
    <row r="1825" s="129" customFormat="1" ht="12.75">
      <c r="A1825" s="236"/>
    </row>
    <row r="1826" s="129" customFormat="1" ht="12.75">
      <c r="A1826" s="236"/>
    </row>
    <row r="1827" s="129" customFormat="1" ht="12.75">
      <c r="A1827" s="236"/>
    </row>
    <row r="1828" s="129" customFormat="1" ht="12.75">
      <c r="A1828" s="236"/>
    </row>
    <row r="1829" s="129" customFormat="1" ht="12.75">
      <c r="A1829" s="236"/>
    </row>
    <row r="1830" s="129" customFormat="1" ht="12.75">
      <c r="A1830" s="236"/>
    </row>
    <row r="1831" s="129" customFormat="1" ht="12.75">
      <c r="A1831" s="236"/>
    </row>
    <row r="1832" s="129" customFormat="1" ht="12.75">
      <c r="A1832" s="236"/>
    </row>
    <row r="1833" s="129" customFormat="1" ht="12.75">
      <c r="A1833" s="236"/>
    </row>
    <row r="1834" s="129" customFormat="1" ht="12.75">
      <c r="A1834" s="236"/>
    </row>
    <row r="1835" s="129" customFormat="1" ht="12.75">
      <c r="A1835" s="236"/>
    </row>
    <row r="1836" s="129" customFormat="1" ht="12.75">
      <c r="A1836" s="236"/>
    </row>
    <row r="1837" s="129" customFormat="1" ht="12.75">
      <c r="A1837" s="236"/>
    </row>
    <row r="1838" s="129" customFormat="1" ht="12.75">
      <c r="A1838" s="236"/>
    </row>
    <row r="1839" s="129" customFormat="1" ht="12.75">
      <c r="A1839" s="236"/>
    </row>
    <row r="1840" s="129" customFormat="1" ht="12.75">
      <c r="A1840" s="236"/>
    </row>
    <row r="1841" s="129" customFormat="1" ht="12.75">
      <c r="A1841" s="236"/>
    </row>
    <row r="1842" s="129" customFormat="1" ht="12.75">
      <c r="A1842" s="236"/>
    </row>
    <row r="1843" s="129" customFormat="1" ht="12.75">
      <c r="A1843" s="236"/>
    </row>
    <row r="1844" s="129" customFormat="1" ht="12.75">
      <c r="A1844" s="236"/>
    </row>
    <row r="1845" s="129" customFormat="1" ht="12.75">
      <c r="A1845" s="236"/>
    </row>
    <row r="1846" s="129" customFormat="1" ht="12.75">
      <c r="A1846" s="236"/>
    </row>
    <row r="1847" s="129" customFormat="1" ht="12.75">
      <c r="A1847" s="236"/>
    </row>
    <row r="1848" s="129" customFormat="1" ht="12.75">
      <c r="A1848" s="236"/>
    </row>
    <row r="1849" s="129" customFormat="1" ht="12.75">
      <c r="A1849" s="236"/>
    </row>
    <row r="1850" s="129" customFormat="1" ht="12.75">
      <c r="A1850" s="236"/>
    </row>
    <row r="1851" s="129" customFormat="1" ht="12.75">
      <c r="A1851" s="236"/>
    </row>
    <row r="1852" s="129" customFormat="1" ht="12.75">
      <c r="A1852" s="236"/>
    </row>
    <row r="1853" s="129" customFormat="1" ht="12.75">
      <c r="A1853" s="236"/>
    </row>
    <row r="1854" s="129" customFormat="1" ht="12.75">
      <c r="A1854" s="236"/>
    </row>
    <row r="1855" s="129" customFormat="1" ht="12.75">
      <c r="A1855" s="236"/>
    </row>
    <row r="1856" s="129" customFormat="1" ht="12.75">
      <c r="A1856" s="236"/>
    </row>
    <row r="1857" s="129" customFormat="1" ht="12.75">
      <c r="A1857" s="236"/>
    </row>
    <row r="1858" s="129" customFormat="1" ht="12.75">
      <c r="A1858" s="236"/>
    </row>
    <row r="1859" s="129" customFormat="1" ht="12.75">
      <c r="A1859" s="236"/>
    </row>
    <row r="1860" s="129" customFormat="1" ht="12.75">
      <c r="A1860" s="236"/>
    </row>
    <row r="1861" s="129" customFormat="1" ht="12.75">
      <c r="A1861" s="236"/>
    </row>
    <row r="1862" s="129" customFormat="1" ht="12.75">
      <c r="A1862" s="236"/>
    </row>
    <row r="1863" s="129" customFormat="1" ht="12.75">
      <c r="A1863" s="236"/>
    </row>
    <row r="1864" s="129" customFormat="1" ht="12.75">
      <c r="A1864" s="236"/>
    </row>
    <row r="1865" s="129" customFormat="1" ht="12.75">
      <c r="A1865" s="236"/>
    </row>
    <row r="1866" s="129" customFormat="1" ht="12.75">
      <c r="A1866" s="236"/>
    </row>
    <row r="1867" s="129" customFormat="1" ht="12.75">
      <c r="A1867" s="236"/>
    </row>
    <row r="1868" s="129" customFormat="1" ht="12.75">
      <c r="A1868" s="236"/>
    </row>
    <row r="1869" s="129" customFormat="1" ht="12.75">
      <c r="A1869" s="236"/>
    </row>
    <row r="1870" s="129" customFormat="1" ht="12.75">
      <c r="A1870" s="236"/>
    </row>
    <row r="1871" s="129" customFormat="1" ht="12.75">
      <c r="A1871" s="236"/>
    </row>
    <row r="1872" s="129" customFormat="1" ht="12.75">
      <c r="A1872" s="236"/>
    </row>
    <row r="1873" s="129" customFormat="1" ht="12.75">
      <c r="A1873" s="236"/>
    </row>
    <row r="1874" s="129" customFormat="1" ht="12.75">
      <c r="A1874" s="236"/>
    </row>
    <row r="1875" s="129" customFormat="1" ht="12.75">
      <c r="A1875" s="236"/>
    </row>
    <row r="1876" s="129" customFormat="1" ht="12.75">
      <c r="A1876" s="236"/>
    </row>
    <row r="1877" s="129" customFormat="1" ht="12.75">
      <c r="A1877" s="236"/>
    </row>
    <row r="1878" s="129" customFormat="1" ht="12.75">
      <c r="A1878" s="236"/>
    </row>
    <row r="1879" s="129" customFormat="1" ht="12.75">
      <c r="A1879" s="236"/>
    </row>
    <row r="1880" s="129" customFormat="1" ht="12.75">
      <c r="A1880" s="236"/>
    </row>
    <row r="1881" s="129" customFormat="1" ht="12.75">
      <c r="A1881" s="236"/>
    </row>
    <row r="1882" s="129" customFormat="1" ht="12.75">
      <c r="A1882" s="236"/>
    </row>
    <row r="1883" s="129" customFormat="1" ht="12.75">
      <c r="A1883" s="236"/>
    </row>
    <row r="1884" s="129" customFormat="1" ht="12.75">
      <c r="A1884" s="236"/>
    </row>
    <row r="1885" s="129" customFormat="1" ht="12.75">
      <c r="A1885" s="236"/>
    </row>
    <row r="1886" s="129" customFormat="1" ht="12.75">
      <c r="A1886" s="236"/>
    </row>
    <row r="1887" s="129" customFormat="1" ht="12.75">
      <c r="A1887" s="236"/>
    </row>
    <row r="1888" s="129" customFormat="1" ht="12.75">
      <c r="A1888" s="236"/>
    </row>
    <row r="1889" s="129" customFormat="1" ht="12.75">
      <c r="A1889" s="236"/>
    </row>
    <row r="1890" s="129" customFormat="1" ht="12.75">
      <c r="A1890" s="236"/>
    </row>
    <row r="1891" s="129" customFormat="1" ht="12.75">
      <c r="A1891" s="236"/>
    </row>
    <row r="1892" s="129" customFormat="1" ht="12.75">
      <c r="A1892" s="236"/>
    </row>
    <row r="1893" s="129" customFormat="1" ht="12.75">
      <c r="A1893" s="236"/>
    </row>
    <row r="1894" s="129" customFormat="1" ht="12.75">
      <c r="A1894" s="236"/>
    </row>
    <row r="1895" s="129" customFormat="1" ht="12.75">
      <c r="A1895" s="236"/>
    </row>
    <row r="1896" s="129" customFormat="1" ht="12.75">
      <c r="A1896" s="236"/>
    </row>
    <row r="1897" s="129" customFormat="1" ht="12.75">
      <c r="A1897" s="236"/>
    </row>
    <row r="1898" s="129" customFormat="1" ht="12.75">
      <c r="A1898" s="236"/>
    </row>
    <row r="1899" s="129" customFormat="1" ht="12.75">
      <c r="A1899" s="236"/>
    </row>
    <row r="1900" s="129" customFormat="1" ht="12.75">
      <c r="A1900" s="236"/>
    </row>
    <row r="1901" s="129" customFormat="1" ht="12.75">
      <c r="A1901" s="236"/>
    </row>
    <row r="1902" s="129" customFormat="1" ht="12.75">
      <c r="A1902" s="236"/>
    </row>
    <row r="1903" s="129" customFormat="1" ht="12.75">
      <c r="A1903" s="236"/>
    </row>
    <row r="1904" s="129" customFormat="1" ht="12.75">
      <c r="A1904" s="236"/>
    </row>
    <row r="1905" s="129" customFormat="1" ht="12.75">
      <c r="A1905" s="236"/>
    </row>
    <row r="1906" s="129" customFormat="1" ht="12.75">
      <c r="A1906" s="236"/>
    </row>
    <row r="1907" s="129" customFormat="1" ht="12.75">
      <c r="A1907" s="236"/>
    </row>
    <row r="1908" s="129" customFormat="1" ht="12.75">
      <c r="A1908" s="236"/>
    </row>
    <row r="1909" s="129" customFormat="1" ht="12.75">
      <c r="A1909" s="236"/>
    </row>
    <row r="1910" s="129" customFormat="1" ht="12.75">
      <c r="A1910" s="236"/>
    </row>
    <row r="1911" s="129" customFormat="1" ht="12.75">
      <c r="A1911" s="236"/>
    </row>
    <row r="1912" s="129" customFormat="1" ht="12.75">
      <c r="A1912" s="236"/>
    </row>
    <row r="1913" s="129" customFormat="1" ht="12.75">
      <c r="A1913" s="236"/>
    </row>
    <row r="1914" s="129" customFormat="1" ht="12.75">
      <c r="A1914" s="236"/>
    </row>
    <row r="1915" s="129" customFormat="1" ht="12.75">
      <c r="A1915" s="236"/>
    </row>
    <row r="1916" s="129" customFormat="1" ht="12.75">
      <c r="A1916" s="236"/>
    </row>
    <row r="1917" s="129" customFormat="1" ht="12.75">
      <c r="A1917" s="236"/>
    </row>
    <row r="1918" s="129" customFormat="1" ht="12.75">
      <c r="A1918" s="236"/>
    </row>
    <row r="1919" s="129" customFormat="1" ht="12.75">
      <c r="A1919" s="236"/>
    </row>
    <row r="1920" s="129" customFormat="1" ht="12.75">
      <c r="A1920" s="236"/>
    </row>
    <row r="1921" s="129" customFormat="1" ht="12.75">
      <c r="A1921" s="236"/>
    </row>
    <row r="1922" s="129" customFormat="1" ht="12.75">
      <c r="A1922" s="236"/>
    </row>
    <row r="1923" s="129" customFormat="1" ht="12.75">
      <c r="A1923" s="236"/>
    </row>
    <row r="1924" s="129" customFormat="1" ht="12.75">
      <c r="A1924" s="236"/>
    </row>
    <row r="1925" s="129" customFormat="1" ht="12.75">
      <c r="A1925" s="236"/>
    </row>
    <row r="1926" s="129" customFormat="1" ht="12.75">
      <c r="A1926" s="236"/>
    </row>
    <row r="1927" s="129" customFormat="1" ht="12.75">
      <c r="A1927" s="236"/>
    </row>
    <row r="1928" s="129" customFormat="1" ht="12.75">
      <c r="A1928" s="236"/>
    </row>
    <row r="1929" s="129" customFormat="1" ht="12.75">
      <c r="A1929" s="236"/>
    </row>
    <row r="1930" s="129" customFormat="1" ht="12.75">
      <c r="A1930" s="236"/>
    </row>
    <row r="1931" s="129" customFormat="1" ht="12.75">
      <c r="A1931" s="236"/>
    </row>
    <row r="1932" s="129" customFormat="1" ht="12.75">
      <c r="A1932" s="236"/>
    </row>
    <row r="1933" s="129" customFormat="1" ht="12.75">
      <c r="A1933" s="236"/>
    </row>
    <row r="1934" s="129" customFormat="1" ht="12.75">
      <c r="A1934" s="236"/>
    </row>
    <row r="1935" s="129" customFormat="1" ht="12.75">
      <c r="A1935" s="236"/>
    </row>
    <row r="1936" s="129" customFormat="1" ht="12.75">
      <c r="A1936" s="236"/>
    </row>
    <row r="1937" s="129" customFormat="1" ht="12.75">
      <c r="A1937" s="236"/>
    </row>
    <row r="1938" s="129" customFormat="1" ht="12.75">
      <c r="A1938" s="236"/>
    </row>
    <row r="1939" s="129" customFormat="1" ht="12.75">
      <c r="A1939" s="236"/>
    </row>
    <row r="1940" s="129" customFormat="1" ht="12.75">
      <c r="A1940" s="236"/>
    </row>
    <row r="1941" s="129" customFormat="1" ht="12.75">
      <c r="A1941" s="236"/>
    </row>
    <row r="1942" s="129" customFormat="1" ht="12.75">
      <c r="A1942" s="236"/>
    </row>
    <row r="1943" s="129" customFormat="1" ht="12.75">
      <c r="A1943" s="236"/>
    </row>
    <row r="1944" s="129" customFormat="1" ht="12.75">
      <c r="A1944" s="236"/>
    </row>
    <row r="1945" s="129" customFormat="1" ht="12.75">
      <c r="A1945" s="236"/>
    </row>
    <row r="1946" s="129" customFormat="1" ht="12.75">
      <c r="A1946" s="236"/>
    </row>
    <row r="1947" s="129" customFormat="1" ht="12.75">
      <c r="A1947" s="236"/>
    </row>
    <row r="1948" s="129" customFormat="1" ht="12.75">
      <c r="A1948" s="236"/>
    </row>
    <row r="1949" s="129" customFormat="1" ht="12.75">
      <c r="A1949" s="236"/>
    </row>
    <row r="1950" s="129" customFormat="1" ht="12.75">
      <c r="A1950" s="236"/>
    </row>
    <row r="1951" s="129" customFormat="1" ht="12.75">
      <c r="A1951" s="236"/>
    </row>
    <row r="1952" s="129" customFormat="1" ht="12.75">
      <c r="A1952" s="236"/>
    </row>
    <row r="1953" s="129" customFormat="1" ht="12.75">
      <c r="A1953" s="236"/>
    </row>
    <row r="1954" s="129" customFormat="1" ht="12.75">
      <c r="A1954" s="236"/>
    </row>
    <row r="1955" s="129" customFormat="1" ht="12.75">
      <c r="A1955" s="236"/>
    </row>
    <row r="1956" s="129" customFormat="1" ht="12.75">
      <c r="A1956" s="236"/>
    </row>
    <row r="1957" s="129" customFormat="1" ht="12.75">
      <c r="A1957" s="236"/>
    </row>
    <row r="1958" s="129" customFormat="1" ht="12.75">
      <c r="A1958" s="236"/>
    </row>
    <row r="1959" s="129" customFormat="1" ht="12.75">
      <c r="A1959" s="236"/>
    </row>
    <row r="1960" s="129" customFormat="1" ht="12.75">
      <c r="A1960" s="236"/>
    </row>
    <row r="1961" s="129" customFormat="1" ht="12.75">
      <c r="A1961" s="236"/>
    </row>
    <row r="1962" s="129" customFormat="1" ht="12.75">
      <c r="A1962" s="236"/>
    </row>
    <row r="1963" s="129" customFormat="1" ht="12.75">
      <c r="A1963" s="236"/>
    </row>
    <row r="1964" s="129" customFormat="1" ht="12.75">
      <c r="A1964" s="236"/>
    </row>
    <row r="1965" s="129" customFormat="1" ht="12.75">
      <c r="A1965" s="236"/>
    </row>
    <row r="1966" s="129" customFormat="1" ht="12.75">
      <c r="A1966" s="236"/>
    </row>
    <row r="1967" s="129" customFormat="1" ht="12.75">
      <c r="A1967" s="236"/>
    </row>
    <row r="1968" s="129" customFormat="1" ht="12.75">
      <c r="A1968" s="236"/>
    </row>
    <row r="1969" s="129" customFormat="1" ht="12.75">
      <c r="A1969" s="236"/>
    </row>
    <row r="1970" s="129" customFormat="1" ht="12.75">
      <c r="A1970" s="236"/>
    </row>
    <row r="1971" s="129" customFormat="1" ht="12.75">
      <c r="A1971" s="236"/>
    </row>
    <row r="1972" s="129" customFormat="1" ht="12.75">
      <c r="A1972" s="236"/>
    </row>
    <row r="1973" s="129" customFormat="1" ht="12.75">
      <c r="A1973" s="236"/>
    </row>
    <row r="1974" s="129" customFormat="1" ht="12.75">
      <c r="A1974" s="236"/>
    </row>
    <row r="1975" s="129" customFormat="1" ht="12.75">
      <c r="A1975" s="236"/>
    </row>
    <row r="1976" s="129" customFormat="1" ht="12.75">
      <c r="A1976" s="236"/>
    </row>
    <row r="1977" s="129" customFormat="1" ht="12.75">
      <c r="A1977" s="236"/>
    </row>
    <row r="1978" s="129" customFormat="1" ht="12.75">
      <c r="A1978" s="236"/>
    </row>
    <row r="1979" s="129" customFormat="1" ht="12.75">
      <c r="A1979" s="236"/>
    </row>
    <row r="1980" s="129" customFormat="1" ht="12.75">
      <c r="A1980" s="236"/>
    </row>
    <row r="1981" s="129" customFormat="1" ht="12.75">
      <c r="A1981" s="236"/>
    </row>
    <row r="1982" s="129" customFormat="1" ht="12.75">
      <c r="A1982" s="236"/>
    </row>
    <row r="1983" s="129" customFormat="1" ht="12.75">
      <c r="A1983" s="236"/>
    </row>
    <row r="1984" s="129" customFormat="1" ht="12.75">
      <c r="A1984" s="236"/>
    </row>
    <row r="1985" s="129" customFormat="1" ht="12.75">
      <c r="A1985" s="236"/>
    </row>
    <row r="1986" s="129" customFormat="1" ht="12.75">
      <c r="A1986" s="236"/>
    </row>
    <row r="1987" s="129" customFormat="1" ht="12.75">
      <c r="A1987" s="236"/>
    </row>
    <row r="1988" s="129" customFormat="1" ht="12.75">
      <c r="A1988" s="236"/>
    </row>
    <row r="1989" s="129" customFormat="1" ht="12.75">
      <c r="A1989" s="236"/>
    </row>
    <row r="1990" s="129" customFormat="1" ht="12.75">
      <c r="A1990" s="236"/>
    </row>
    <row r="1991" s="129" customFormat="1" ht="12.75">
      <c r="A1991" s="236"/>
    </row>
    <row r="1992" s="129" customFormat="1" ht="12.75">
      <c r="A1992" s="236"/>
    </row>
    <row r="1993" s="129" customFormat="1" ht="12.75">
      <c r="A1993" s="236"/>
    </row>
    <row r="1994" s="129" customFormat="1" ht="12.75">
      <c r="A1994" s="236"/>
    </row>
    <row r="1995" s="129" customFormat="1" ht="12.75">
      <c r="A1995" s="236"/>
    </row>
    <row r="1996" s="129" customFormat="1" ht="12.75">
      <c r="A1996" s="236"/>
    </row>
    <row r="1997" s="129" customFormat="1" ht="12.75">
      <c r="A1997" s="236"/>
    </row>
    <row r="1998" s="129" customFormat="1" ht="12.75">
      <c r="A1998" s="236"/>
    </row>
    <row r="1999" s="129" customFormat="1" ht="12.75">
      <c r="A1999" s="236"/>
    </row>
    <row r="2000" s="129" customFormat="1" ht="12.75">
      <c r="A2000" s="236"/>
    </row>
    <row r="2001" s="129" customFormat="1" ht="12.75">
      <c r="A2001" s="236"/>
    </row>
    <row r="2002" s="129" customFormat="1" ht="12.75">
      <c r="A2002" s="236"/>
    </row>
    <row r="2003" s="129" customFormat="1" ht="12.75">
      <c r="A2003" s="236"/>
    </row>
    <row r="2004" s="129" customFormat="1" ht="12.75">
      <c r="A2004" s="236"/>
    </row>
    <row r="2005" s="129" customFormat="1" ht="12.75">
      <c r="A2005" s="236"/>
    </row>
    <row r="2006" s="129" customFormat="1" ht="12.75">
      <c r="A2006" s="236"/>
    </row>
    <row r="2007" s="129" customFormat="1" ht="12.75">
      <c r="A2007" s="236"/>
    </row>
    <row r="2008" s="129" customFormat="1" ht="12.75">
      <c r="A2008" s="236"/>
    </row>
    <row r="2009" s="129" customFormat="1" ht="12.75">
      <c r="A2009" s="236"/>
    </row>
    <row r="2010" s="129" customFormat="1" ht="12.75">
      <c r="A2010" s="236"/>
    </row>
    <row r="2011" s="129" customFormat="1" ht="12.75">
      <c r="A2011" s="236"/>
    </row>
    <row r="2012" s="129" customFormat="1" ht="12.75">
      <c r="A2012" s="236"/>
    </row>
    <row r="2013" s="129" customFormat="1" ht="12.75">
      <c r="A2013" s="236"/>
    </row>
    <row r="2014" s="129" customFormat="1" ht="12.75">
      <c r="A2014" s="236"/>
    </row>
    <row r="2015" s="129" customFormat="1" ht="12.75">
      <c r="A2015" s="236"/>
    </row>
    <row r="2016" s="129" customFormat="1" ht="12.75">
      <c r="A2016" s="236"/>
    </row>
    <row r="2017" s="129" customFormat="1" ht="12.75">
      <c r="A2017" s="236"/>
    </row>
    <row r="2018" s="129" customFormat="1" ht="12.75">
      <c r="A2018" s="236"/>
    </row>
    <row r="2019" s="129" customFormat="1" ht="12.75">
      <c r="A2019" s="236"/>
    </row>
    <row r="2020" s="129" customFormat="1" ht="12.75">
      <c r="A2020" s="236"/>
    </row>
    <row r="2021" s="129" customFormat="1" ht="12.75">
      <c r="A2021" s="236"/>
    </row>
    <row r="2022" s="129" customFormat="1" ht="12.75">
      <c r="A2022" s="236"/>
    </row>
    <row r="2023" s="129" customFormat="1" ht="12.75">
      <c r="A2023" s="236"/>
    </row>
    <row r="2024" s="129" customFormat="1" ht="12.75">
      <c r="A2024" s="236"/>
    </row>
    <row r="2025" s="129" customFormat="1" ht="12.75">
      <c r="A2025" s="236"/>
    </row>
    <row r="2026" s="129" customFormat="1" ht="12.75">
      <c r="A2026" s="236"/>
    </row>
    <row r="2027" s="129" customFormat="1" ht="12.75">
      <c r="A2027" s="236"/>
    </row>
    <row r="2028" s="129" customFormat="1" ht="12.75">
      <c r="A2028" s="236"/>
    </row>
    <row r="2029" s="129" customFormat="1" ht="12.75">
      <c r="A2029" s="236"/>
    </row>
    <row r="2030" s="129" customFormat="1" ht="12.75">
      <c r="A2030" s="236"/>
    </row>
    <row r="2031" s="129" customFormat="1" ht="12.75">
      <c r="A2031" s="236"/>
    </row>
    <row r="2032" s="129" customFormat="1" ht="12.75">
      <c r="A2032" s="236"/>
    </row>
    <row r="2033" s="129" customFormat="1" ht="12.75">
      <c r="A2033" s="236"/>
    </row>
    <row r="2034" s="129" customFormat="1" ht="12.75">
      <c r="A2034" s="236"/>
    </row>
    <row r="2035" s="129" customFormat="1" ht="12.75">
      <c r="A2035" s="236"/>
    </row>
    <row r="2036" s="129" customFormat="1" ht="12.75">
      <c r="A2036" s="236"/>
    </row>
    <row r="2037" s="129" customFormat="1" ht="12.75">
      <c r="A2037" s="236"/>
    </row>
    <row r="2038" s="129" customFormat="1" ht="12.75">
      <c r="A2038" s="236"/>
    </row>
    <row r="2039" s="129" customFormat="1" ht="12.75">
      <c r="A2039" s="236"/>
    </row>
    <row r="2040" s="129" customFormat="1" ht="12.75">
      <c r="A2040" s="236"/>
    </row>
    <row r="2041" s="129" customFormat="1" ht="12.75">
      <c r="A2041" s="236"/>
    </row>
    <row r="2042" s="129" customFormat="1" ht="12.75">
      <c r="A2042" s="236"/>
    </row>
    <row r="2043" s="129" customFormat="1" ht="12.75">
      <c r="A2043" s="236"/>
    </row>
    <row r="2044" s="129" customFormat="1" ht="12.75">
      <c r="A2044" s="236"/>
    </row>
    <row r="2045" s="129" customFormat="1" ht="12.75">
      <c r="A2045" s="236"/>
    </row>
    <row r="2046" s="129" customFormat="1" ht="12.75">
      <c r="A2046" s="236"/>
    </row>
    <row r="2047" s="129" customFormat="1" ht="12.75">
      <c r="A2047" s="236"/>
    </row>
    <row r="2048" s="129" customFormat="1" ht="12.75">
      <c r="A2048" s="236"/>
    </row>
    <row r="2049" s="129" customFormat="1" ht="12.75">
      <c r="A2049" s="236"/>
    </row>
    <row r="2050" s="129" customFormat="1" ht="12.75">
      <c r="A2050" s="236"/>
    </row>
    <row r="2051" s="129" customFormat="1" ht="12.75">
      <c r="A2051" s="236"/>
    </row>
    <row r="2052" s="129" customFormat="1" ht="12.75">
      <c r="A2052" s="236"/>
    </row>
    <row r="2053" s="129" customFormat="1" ht="12.75">
      <c r="A2053" s="236"/>
    </row>
    <row r="2054" s="129" customFormat="1" ht="12.75">
      <c r="A2054" s="236"/>
    </row>
    <row r="2055" s="129" customFormat="1" ht="12.75">
      <c r="A2055" s="236"/>
    </row>
    <row r="2056" s="129" customFormat="1" ht="12.75">
      <c r="A2056" s="236"/>
    </row>
    <row r="2057" s="129" customFormat="1" ht="12.75">
      <c r="A2057" s="236"/>
    </row>
    <row r="2058" s="129" customFormat="1" ht="12.75">
      <c r="A2058" s="236"/>
    </row>
    <row r="2059" s="129" customFormat="1" ht="12.75">
      <c r="A2059" s="236"/>
    </row>
    <row r="2060" s="129" customFormat="1" ht="12.75">
      <c r="A2060" s="236"/>
    </row>
    <row r="2061" s="129" customFormat="1" ht="12.75">
      <c r="A2061" s="236"/>
    </row>
    <row r="2062" s="129" customFormat="1" ht="12.75">
      <c r="A2062" s="236"/>
    </row>
    <row r="2063" s="129" customFormat="1" ht="12.75">
      <c r="A2063" s="236"/>
    </row>
    <row r="2064" s="129" customFormat="1" ht="12.75">
      <c r="A2064" s="236"/>
    </row>
    <row r="2065" s="129" customFormat="1" ht="12.75">
      <c r="A2065" s="236"/>
    </row>
    <row r="2066" s="129" customFormat="1" ht="12.75">
      <c r="A2066" s="236"/>
    </row>
    <row r="2067" s="129" customFormat="1" ht="12.75">
      <c r="A2067" s="236"/>
    </row>
    <row r="2068" s="129" customFormat="1" ht="12.75">
      <c r="A2068" s="236"/>
    </row>
    <row r="2069" s="129" customFormat="1" ht="12.75">
      <c r="A2069" s="236"/>
    </row>
    <row r="2070" s="129" customFormat="1" ht="12.75">
      <c r="A2070" s="236"/>
    </row>
    <row r="2071" s="129" customFormat="1" ht="12.75">
      <c r="A2071" s="236"/>
    </row>
    <row r="2072" s="129" customFormat="1" ht="12.75">
      <c r="A2072" s="236"/>
    </row>
    <row r="2073" s="129" customFormat="1" ht="12.75">
      <c r="A2073" s="236"/>
    </row>
    <row r="2074" s="129" customFormat="1" ht="12.75">
      <c r="A2074" s="236"/>
    </row>
    <row r="2075" s="129" customFormat="1" ht="12.75">
      <c r="A2075" s="236"/>
    </row>
    <row r="2076" s="129" customFormat="1" ht="12.75">
      <c r="A2076" s="236"/>
    </row>
    <row r="2077" s="129" customFormat="1" ht="12.75">
      <c r="A2077" s="236"/>
    </row>
    <row r="2078" s="129" customFormat="1" ht="12.75">
      <c r="A2078" s="236"/>
    </row>
    <row r="2079" s="129" customFormat="1" ht="12.75">
      <c r="A2079" s="236"/>
    </row>
    <row r="2080" s="129" customFormat="1" ht="12.75">
      <c r="A2080" s="236"/>
    </row>
    <row r="2081" s="129" customFormat="1" ht="12.75">
      <c r="A2081" s="236"/>
    </row>
    <row r="2082" s="129" customFormat="1" ht="12.75">
      <c r="A2082" s="236"/>
    </row>
    <row r="2083" s="129" customFormat="1" ht="12.75">
      <c r="A2083" s="236"/>
    </row>
    <row r="2084" s="129" customFormat="1" ht="12.75">
      <c r="A2084" s="236"/>
    </row>
    <row r="2085" s="129" customFormat="1" ht="12.75">
      <c r="A2085" s="236"/>
    </row>
    <row r="2086" s="129" customFormat="1" ht="12.75">
      <c r="A2086" s="236"/>
    </row>
    <row r="2087" s="129" customFormat="1" ht="12.75">
      <c r="A2087" s="236"/>
    </row>
    <row r="2088" s="129" customFormat="1" ht="12.75">
      <c r="A2088" s="236"/>
    </row>
    <row r="2089" s="129" customFormat="1" ht="12.75">
      <c r="A2089" s="236"/>
    </row>
    <row r="2090" s="129" customFormat="1" ht="12.75">
      <c r="A2090" s="236"/>
    </row>
    <row r="2091" s="129" customFormat="1" ht="12.75">
      <c r="A2091" s="236"/>
    </row>
    <row r="2092" s="129" customFormat="1" ht="12.75">
      <c r="A2092" s="236"/>
    </row>
    <row r="2093" s="129" customFormat="1" ht="12.75">
      <c r="A2093" s="236"/>
    </row>
    <row r="2094" s="129" customFormat="1" ht="12.75">
      <c r="A2094" s="236"/>
    </row>
    <row r="2095" s="129" customFormat="1" ht="12.75">
      <c r="A2095" s="236"/>
    </row>
    <row r="2096" s="129" customFormat="1" ht="12.75">
      <c r="A2096" s="236"/>
    </row>
    <row r="2097" s="129" customFormat="1" ht="12.75">
      <c r="A2097" s="236"/>
    </row>
    <row r="2098" s="129" customFormat="1" ht="12.75">
      <c r="A2098" s="236"/>
    </row>
    <row r="2099" s="129" customFormat="1" ht="12.75">
      <c r="A2099" s="236"/>
    </row>
    <row r="2100" s="129" customFormat="1" ht="12.75">
      <c r="A2100" s="236"/>
    </row>
    <row r="2101" s="129" customFormat="1" ht="12.75">
      <c r="A2101" s="236"/>
    </row>
    <row r="2102" s="129" customFormat="1" ht="12.75">
      <c r="A2102" s="236"/>
    </row>
    <row r="2103" s="129" customFormat="1" ht="12.75">
      <c r="A2103" s="236"/>
    </row>
    <row r="2104" s="129" customFormat="1" ht="12.75">
      <c r="A2104" s="236"/>
    </row>
    <row r="2105" s="129" customFormat="1" ht="12.75">
      <c r="A2105" s="236"/>
    </row>
    <row r="2106" s="129" customFormat="1" ht="12.75">
      <c r="A2106" s="236"/>
    </row>
    <row r="2107" s="129" customFormat="1" ht="12.75">
      <c r="A2107" s="236"/>
    </row>
    <row r="2108" s="129" customFormat="1" ht="12.75">
      <c r="A2108" s="236"/>
    </row>
    <row r="2109" s="129" customFormat="1" ht="12.75">
      <c r="A2109" s="236"/>
    </row>
    <row r="2110" s="129" customFormat="1" ht="12.75">
      <c r="A2110" s="236"/>
    </row>
    <row r="2111" s="129" customFormat="1" ht="12.75">
      <c r="A2111" s="236"/>
    </row>
    <row r="2112" s="129" customFormat="1" ht="12.75">
      <c r="A2112" s="236"/>
    </row>
    <row r="2113" s="129" customFormat="1" ht="12.75">
      <c r="A2113" s="236"/>
    </row>
    <row r="2114" s="129" customFormat="1" ht="12.75">
      <c r="A2114" s="236"/>
    </row>
    <row r="2115" s="129" customFormat="1" ht="12.75">
      <c r="A2115" s="236"/>
    </row>
    <row r="2116" s="129" customFormat="1" ht="12.75">
      <c r="A2116" s="236"/>
    </row>
    <row r="2117" s="129" customFormat="1" ht="12.75">
      <c r="A2117" s="236"/>
    </row>
    <row r="2118" s="129" customFormat="1" ht="12.75">
      <c r="A2118" s="236"/>
    </row>
    <row r="2119" s="129" customFormat="1" ht="12.75">
      <c r="A2119" s="236"/>
    </row>
    <row r="2120" s="129" customFormat="1" ht="12.75">
      <c r="A2120" s="236"/>
    </row>
    <row r="2121" s="129" customFormat="1" ht="12.75">
      <c r="A2121" s="236"/>
    </row>
    <row r="2122" s="129" customFormat="1" ht="12.75">
      <c r="A2122" s="236"/>
    </row>
    <row r="2123" s="129" customFormat="1" ht="12.75">
      <c r="A2123" s="236"/>
    </row>
    <row r="2124" s="129" customFormat="1" ht="12.75">
      <c r="A2124" s="236"/>
    </row>
    <row r="2125" s="129" customFormat="1" ht="12.75">
      <c r="A2125" s="236"/>
    </row>
    <row r="2126" s="129" customFormat="1" ht="12.75">
      <c r="A2126" s="236"/>
    </row>
    <row r="2127" s="129" customFormat="1" ht="12.75">
      <c r="A2127" s="236"/>
    </row>
    <row r="2128" s="129" customFormat="1" ht="12.75">
      <c r="A2128" s="236"/>
    </row>
    <row r="2129" s="129" customFormat="1" ht="12.75">
      <c r="A2129" s="236"/>
    </row>
    <row r="2130" s="129" customFormat="1" ht="12.75">
      <c r="A2130" s="236"/>
    </row>
    <row r="2131" s="129" customFormat="1" ht="12.75">
      <c r="A2131" s="236"/>
    </row>
    <row r="2132" s="129" customFormat="1" ht="12.75">
      <c r="A2132" s="236"/>
    </row>
    <row r="2133" s="129" customFormat="1" ht="12.75">
      <c r="A2133" s="236"/>
    </row>
    <row r="2134" s="129" customFormat="1" ht="12.75">
      <c r="A2134" s="236"/>
    </row>
    <row r="2135" s="129" customFormat="1" ht="12.75">
      <c r="A2135" s="236"/>
    </row>
    <row r="2136" s="129" customFormat="1" ht="12.75">
      <c r="A2136" s="236"/>
    </row>
    <row r="2137" s="129" customFormat="1" ht="12.75">
      <c r="A2137" s="236"/>
    </row>
    <row r="2138" s="129" customFormat="1" ht="12.75">
      <c r="A2138" s="236"/>
    </row>
    <row r="2139" s="129" customFormat="1" ht="12.75">
      <c r="A2139" s="236"/>
    </row>
    <row r="2140" s="129" customFormat="1" ht="12.75">
      <c r="A2140" s="236"/>
    </row>
    <row r="2141" s="129" customFormat="1" ht="12.75">
      <c r="A2141" s="236"/>
    </row>
    <row r="2142" s="129" customFormat="1" ht="12.75">
      <c r="A2142" s="236"/>
    </row>
    <row r="2143" s="129" customFormat="1" ht="12.75">
      <c r="A2143" s="236"/>
    </row>
    <row r="2144" s="129" customFormat="1" ht="12.75">
      <c r="A2144" s="236"/>
    </row>
    <row r="2145" s="129" customFormat="1" ht="12.75">
      <c r="A2145" s="236"/>
    </row>
    <row r="2146" s="129" customFormat="1" ht="12.75">
      <c r="A2146" s="236"/>
    </row>
    <row r="2147" s="129" customFormat="1" ht="12.75">
      <c r="A2147" s="236"/>
    </row>
    <row r="2148" s="129" customFormat="1" ht="12.75">
      <c r="A2148" s="236"/>
    </row>
    <row r="2149" s="129" customFormat="1" ht="12.75">
      <c r="A2149" s="236"/>
    </row>
    <row r="2150" s="129" customFormat="1" ht="12.75">
      <c r="A2150" s="236"/>
    </row>
    <row r="2151" s="129" customFormat="1" ht="12.75">
      <c r="A2151" s="236"/>
    </row>
    <row r="2152" s="129" customFormat="1" ht="12.75">
      <c r="A2152" s="236"/>
    </row>
    <row r="2153" s="129" customFormat="1" ht="12.75">
      <c r="A2153" s="236"/>
    </row>
    <row r="2154" s="129" customFormat="1" ht="12.75">
      <c r="A2154" s="236"/>
    </row>
    <row r="2155" s="129" customFormat="1" ht="12.75">
      <c r="A2155" s="236"/>
    </row>
    <row r="2156" s="129" customFormat="1" ht="12.75">
      <c r="A2156" s="236"/>
    </row>
    <row r="2157" s="129" customFormat="1" ht="12.75">
      <c r="A2157" s="236"/>
    </row>
    <row r="2158" s="129" customFormat="1" ht="12.75">
      <c r="A2158" s="236"/>
    </row>
    <row r="2159" s="129" customFormat="1" ht="12.75">
      <c r="A2159" s="236"/>
    </row>
    <row r="2160" s="129" customFormat="1" ht="12.75">
      <c r="A2160" s="236"/>
    </row>
    <row r="2161" s="129" customFormat="1" ht="12.75">
      <c r="A2161" s="236"/>
    </row>
    <row r="2162" s="129" customFormat="1" ht="12.75">
      <c r="A2162" s="236"/>
    </row>
    <row r="2163" s="129" customFormat="1" ht="12.75">
      <c r="A2163" s="236"/>
    </row>
    <row r="2164" s="129" customFormat="1" ht="12.75">
      <c r="A2164" s="236"/>
    </row>
    <row r="2165" s="129" customFormat="1" ht="12.75">
      <c r="A2165" s="236"/>
    </row>
    <row r="2166" s="129" customFormat="1" ht="12.75">
      <c r="A2166" s="236"/>
    </row>
    <row r="2167" s="129" customFormat="1" ht="12.75">
      <c r="A2167" s="236"/>
    </row>
    <row r="2168" s="129" customFormat="1" ht="12.75">
      <c r="A2168" s="236"/>
    </row>
    <row r="2169" s="129" customFormat="1" ht="12.75">
      <c r="A2169" s="236"/>
    </row>
    <row r="2170" s="129" customFormat="1" ht="12.75">
      <c r="A2170" s="236"/>
    </row>
    <row r="2171" s="129" customFormat="1" ht="12.75">
      <c r="A2171" s="236"/>
    </row>
    <row r="2172" s="129" customFormat="1" ht="12.75">
      <c r="A2172" s="236"/>
    </row>
    <row r="2173" s="129" customFormat="1" ht="12.75">
      <c r="A2173" s="236"/>
    </row>
    <row r="2174" s="129" customFormat="1" ht="12.75">
      <c r="A2174" s="236"/>
    </row>
    <row r="2175" s="129" customFormat="1" ht="12.75">
      <c r="A2175" s="236"/>
    </row>
    <row r="2176" s="129" customFormat="1" ht="12.75">
      <c r="A2176" s="236"/>
    </row>
    <row r="2177" s="129" customFormat="1" ht="12.75">
      <c r="A2177" s="236"/>
    </row>
    <row r="2178" s="129" customFormat="1" ht="12.75">
      <c r="A2178" s="236"/>
    </row>
    <row r="2179" s="129" customFormat="1" ht="12.75">
      <c r="A2179" s="236"/>
    </row>
    <row r="2180" s="129" customFormat="1" ht="12.75">
      <c r="A2180" s="236"/>
    </row>
    <row r="2181" s="129" customFormat="1" ht="12.75">
      <c r="A2181" s="236"/>
    </row>
    <row r="2182" s="129" customFormat="1" ht="12.75">
      <c r="A2182" s="236"/>
    </row>
    <row r="2183" s="129" customFormat="1" ht="12.75">
      <c r="A2183" s="236"/>
    </row>
    <row r="2184" s="129" customFormat="1" ht="12.75">
      <c r="A2184" s="236"/>
    </row>
    <row r="2185" s="129" customFormat="1" ht="12.75">
      <c r="A2185" s="236"/>
    </row>
    <row r="2186" s="129" customFormat="1" ht="12.75">
      <c r="A2186" s="236"/>
    </row>
    <row r="2187" s="129" customFormat="1" ht="12.75">
      <c r="A2187" s="236"/>
    </row>
    <row r="2188" s="129" customFormat="1" ht="12.75">
      <c r="A2188" s="236"/>
    </row>
    <row r="2189" s="129" customFormat="1" ht="12.75">
      <c r="A2189" s="236"/>
    </row>
    <row r="2190" s="129" customFormat="1" ht="12.75">
      <c r="A2190" s="236"/>
    </row>
    <row r="2191" s="129" customFormat="1" ht="12.75">
      <c r="A2191" s="236"/>
    </row>
    <row r="2192" s="129" customFormat="1" ht="12.75">
      <c r="A2192" s="236"/>
    </row>
    <row r="2193" s="129" customFormat="1" ht="12.75">
      <c r="A2193" s="236"/>
    </row>
    <row r="2194" s="129" customFormat="1" ht="12.75">
      <c r="A2194" s="236"/>
    </row>
    <row r="2195" s="129" customFormat="1" ht="12.75">
      <c r="A2195" s="236"/>
    </row>
    <row r="2196" s="129" customFormat="1" ht="12.75">
      <c r="A2196" s="236"/>
    </row>
    <row r="2197" s="129" customFormat="1" ht="12.75">
      <c r="A2197" s="236"/>
    </row>
    <row r="2198" s="129" customFormat="1" ht="12.75">
      <c r="A2198" s="236"/>
    </row>
    <row r="2199" s="129" customFormat="1" ht="12.75">
      <c r="A2199" s="236"/>
    </row>
    <row r="2200" s="129" customFormat="1" ht="12.75">
      <c r="A2200" s="236"/>
    </row>
    <row r="2201" s="129" customFormat="1" ht="12.75">
      <c r="A2201" s="236"/>
    </row>
    <row r="2202" s="129" customFormat="1" ht="12.75">
      <c r="A2202" s="236"/>
    </row>
    <row r="2203" s="129" customFormat="1" ht="12.75">
      <c r="A2203" s="236"/>
    </row>
    <row r="2204" s="129" customFormat="1" ht="12.75">
      <c r="A2204" s="236"/>
    </row>
    <row r="2205" s="129" customFormat="1" ht="12.75">
      <c r="A2205" s="236"/>
    </row>
    <row r="2206" s="129" customFormat="1" ht="12.75">
      <c r="A2206" s="236"/>
    </row>
    <row r="2207" s="129" customFormat="1" ht="12.75">
      <c r="A2207" s="236"/>
    </row>
    <row r="2208" s="129" customFormat="1" ht="12.75">
      <c r="A2208" s="236"/>
    </row>
    <row r="2209" s="129" customFormat="1" ht="12.75">
      <c r="A2209" s="236"/>
    </row>
    <row r="2210" s="129" customFormat="1" ht="12.75">
      <c r="A2210" s="236"/>
    </row>
    <row r="2211" s="129" customFormat="1" ht="12.75">
      <c r="A2211" s="236"/>
    </row>
    <row r="2212" s="129" customFormat="1" ht="12.75">
      <c r="A2212" s="236"/>
    </row>
    <row r="2213" s="129" customFormat="1" ht="12.75">
      <c r="A2213" s="236"/>
    </row>
    <row r="2214" s="129" customFormat="1" ht="12.75">
      <c r="A2214" s="236"/>
    </row>
    <row r="2215" s="129" customFormat="1" ht="12.75">
      <c r="A2215" s="236"/>
    </row>
    <row r="2216" s="129" customFormat="1" ht="12.75">
      <c r="A2216" s="236"/>
    </row>
    <row r="2217" s="129" customFormat="1" ht="12.75">
      <c r="A2217" s="236"/>
    </row>
    <row r="2218" s="129" customFormat="1" ht="12.75">
      <c r="A2218" s="236"/>
    </row>
    <row r="2219" s="129" customFormat="1" ht="12.75">
      <c r="A2219" s="236"/>
    </row>
    <row r="2220" s="129" customFormat="1" ht="12.75">
      <c r="A2220" s="236"/>
    </row>
    <row r="2221" s="129" customFormat="1" ht="12.75">
      <c r="A2221" s="236"/>
    </row>
    <row r="2222" s="129" customFormat="1" ht="12.75">
      <c r="A2222" s="236"/>
    </row>
    <row r="2223" s="129" customFormat="1" ht="12.75">
      <c r="A2223" s="236"/>
    </row>
    <row r="2224" s="129" customFormat="1" ht="12.75">
      <c r="A2224" s="236"/>
    </row>
    <row r="2225" s="129" customFormat="1" ht="12.75">
      <c r="A2225" s="236"/>
    </row>
    <row r="2226" s="129" customFormat="1" ht="12.75">
      <c r="A2226" s="236"/>
    </row>
    <row r="2227" s="129" customFormat="1" ht="12.75">
      <c r="A2227" s="236"/>
    </row>
    <row r="2228" s="129" customFormat="1" ht="12.75">
      <c r="A2228" s="236"/>
    </row>
    <row r="2229" s="129" customFormat="1" ht="12.75">
      <c r="A2229" s="236"/>
    </row>
    <row r="2230" s="129" customFormat="1" ht="12.75">
      <c r="A2230" s="236"/>
    </row>
    <row r="2231" s="129" customFormat="1" ht="12.75">
      <c r="A2231" s="236"/>
    </row>
    <row r="2232" s="129" customFormat="1" ht="12.75">
      <c r="A2232" s="236"/>
    </row>
    <row r="2233" s="129" customFormat="1" ht="12.75">
      <c r="A2233" s="236"/>
    </row>
    <row r="2234" s="129" customFormat="1" ht="12.75">
      <c r="A2234" s="236"/>
    </row>
    <row r="2235" s="129" customFormat="1" ht="12.75">
      <c r="A2235" s="236"/>
    </row>
    <row r="2236" s="129" customFormat="1" ht="12.75">
      <c r="A2236" s="236"/>
    </row>
    <row r="2237" s="129" customFormat="1" ht="12.75">
      <c r="A2237" s="236"/>
    </row>
    <row r="2238" s="129" customFormat="1" ht="12.75">
      <c r="A2238" s="236"/>
    </row>
    <row r="2239" s="129" customFormat="1" ht="12.75">
      <c r="A2239" s="236"/>
    </row>
    <row r="2240" s="129" customFormat="1" ht="12.75">
      <c r="A2240" s="236"/>
    </row>
    <row r="2241" s="129" customFormat="1" ht="12.75">
      <c r="A2241" s="236"/>
    </row>
    <row r="2242" s="129" customFormat="1" ht="12.75">
      <c r="A2242" s="236"/>
    </row>
    <row r="2243" s="129" customFormat="1" ht="12.75">
      <c r="A2243" s="236"/>
    </row>
    <row r="2244" s="129" customFormat="1" ht="12.75">
      <c r="A2244" s="236"/>
    </row>
    <row r="2245" s="129" customFormat="1" ht="12.75">
      <c r="A2245" s="236"/>
    </row>
    <row r="2246" s="129" customFormat="1" ht="12.75">
      <c r="A2246" s="236"/>
    </row>
    <row r="2247" s="129" customFormat="1" ht="12.75">
      <c r="A2247" s="236"/>
    </row>
    <row r="2248" s="129" customFormat="1" ht="12.75">
      <c r="A2248" s="236"/>
    </row>
    <row r="2249" s="129" customFormat="1" ht="12.75">
      <c r="A2249" s="236"/>
    </row>
    <row r="2250" s="129" customFormat="1" ht="12.75">
      <c r="A2250" s="236"/>
    </row>
    <row r="2251" s="129" customFormat="1" ht="12.75">
      <c r="A2251" s="236"/>
    </row>
    <row r="2252" s="129" customFormat="1" ht="12.75">
      <c r="A2252" s="236"/>
    </row>
    <row r="2253" s="129" customFormat="1" ht="12.75">
      <c r="A2253" s="236"/>
    </row>
    <row r="2254" s="129" customFormat="1" ht="12.75">
      <c r="A2254" s="236"/>
    </row>
    <row r="2255" s="129" customFormat="1" ht="12.75">
      <c r="A2255" s="236"/>
    </row>
    <row r="2256" s="129" customFormat="1" ht="12.75">
      <c r="A2256" s="236"/>
    </row>
    <row r="2257" s="129" customFormat="1" ht="12.75">
      <c r="A2257" s="236"/>
    </row>
    <row r="2258" s="129" customFormat="1" ht="12.75">
      <c r="A2258" s="236"/>
    </row>
    <row r="2259" s="129" customFormat="1" ht="12.75">
      <c r="A2259" s="236"/>
    </row>
    <row r="2260" s="129" customFormat="1" ht="12.75">
      <c r="A2260" s="236"/>
    </row>
    <row r="2261" s="129" customFormat="1" ht="12.75">
      <c r="A2261" s="236"/>
    </row>
    <row r="2262" s="129" customFormat="1" ht="12.75">
      <c r="A2262" s="236"/>
    </row>
    <row r="2263" s="129" customFormat="1" ht="12.75">
      <c r="A2263" s="236"/>
    </row>
    <row r="2264" s="129" customFormat="1" ht="12.75">
      <c r="A2264" s="236"/>
    </row>
    <row r="2265" s="129" customFormat="1" ht="12.75">
      <c r="A2265" s="236"/>
    </row>
    <row r="2266" s="129" customFormat="1" ht="12.75">
      <c r="A2266" s="236"/>
    </row>
    <row r="2267" s="129" customFormat="1" ht="12.75">
      <c r="A2267" s="236"/>
    </row>
    <row r="2268" s="129" customFormat="1" ht="12.75">
      <c r="A2268" s="236"/>
    </row>
    <row r="2269" s="129" customFormat="1" ht="12.75">
      <c r="A2269" s="236"/>
    </row>
    <row r="2270" s="129" customFormat="1" ht="12.75">
      <c r="A2270" s="236"/>
    </row>
    <row r="2271" s="129" customFormat="1" ht="12.75">
      <c r="A2271" s="236"/>
    </row>
    <row r="2272" s="129" customFormat="1" ht="12.75">
      <c r="A2272" s="236"/>
    </row>
    <row r="2273" s="129" customFormat="1" ht="12.75">
      <c r="A2273" s="236"/>
    </row>
    <row r="2274" s="129" customFormat="1" ht="12.75">
      <c r="A2274" s="236"/>
    </row>
    <row r="2275" s="129" customFormat="1" ht="12.75">
      <c r="A2275" s="236"/>
    </row>
    <row r="2276" s="129" customFormat="1" ht="12.75">
      <c r="A2276" s="236"/>
    </row>
    <row r="2277" s="129" customFormat="1" ht="12.75">
      <c r="A2277" s="236"/>
    </row>
    <row r="2278" s="129" customFormat="1" ht="12.75">
      <c r="A2278" s="236"/>
    </row>
    <row r="2279" s="129" customFormat="1" ht="12.75">
      <c r="A2279" s="236"/>
    </row>
    <row r="2280" s="129" customFormat="1" ht="12.75">
      <c r="A2280" s="236"/>
    </row>
    <row r="2281" s="129" customFormat="1" ht="12.75">
      <c r="A2281" s="236"/>
    </row>
    <row r="2282" s="129" customFormat="1" ht="12.75">
      <c r="A2282" s="236"/>
    </row>
    <row r="2283" s="129" customFormat="1" ht="12.75">
      <c r="A2283" s="236"/>
    </row>
    <row r="2284" s="129" customFormat="1" ht="12.75">
      <c r="A2284" s="236"/>
    </row>
    <row r="2285" s="129" customFormat="1" ht="12.75">
      <c r="A2285" s="236"/>
    </row>
    <row r="2286" s="129" customFormat="1" ht="12.75">
      <c r="A2286" s="236"/>
    </row>
    <row r="2287" s="129" customFormat="1" ht="12.75">
      <c r="A2287" s="236"/>
    </row>
    <row r="2288" s="129" customFormat="1" ht="12.75">
      <c r="A2288" s="236"/>
    </row>
    <row r="2289" s="129" customFormat="1" ht="12.75">
      <c r="A2289" s="236"/>
    </row>
    <row r="2290" s="129" customFormat="1" ht="12.75">
      <c r="A2290" s="236"/>
    </row>
    <row r="2291" s="129" customFormat="1" ht="12.75">
      <c r="A2291" s="236"/>
    </row>
    <row r="2292" s="129" customFormat="1" ht="12.75">
      <c r="A2292" s="236"/>
    </row>
    <row r="2293" s="129" customFormat="1" ht="12.75">
      <c r="A2293" s="236"/>
    </row>
    <row r="2294" s="129" customFormat="1" ht="12.75">
      <c r="A2294" s="236"/>
    </row>
    <row r="2295" s="129" customFormat="1" ht="12.75">
      <c r="A2295" s="236"/>
    </row>
    <row r="2296" s="129" customFormat="1" ht="12.75">
      <c r="A2296" s="236"/>
    </row>
    <row r="2297" s="129" customFormat="1" ht="12.75">
      <c r="A2297" s="236"/>
    </row>
    <row r="2298" s="129" customFormat="1" ht="12.75">
      <c r="A2298" s="236"/>
    </row>
    <row r="2299" s="129" customFormat="1" ht="12.75">
      <c r="A2299" s="236"/>
    </row>
    <row r="2300" s="129" customFormat="1" ht="12.75">
      <c r="A2300" s="236"/>
    </row>
    <row r="2301" s="129" customFormat="1" ht="12.75">
      <c r="A2301" s="236"/>
    </row>
    <row r="2302" s="129" customFormat="1" ht="12.75">
      <c r="A2302" s="236"/>
    </row>
    <row r="2303" s="129" customFormat="1" ht="12.75">
      <c r="A2303" s="236"/>
    </row>
    <row r="2304" s="129" customFormat="1" ht="12.75">
      <c r="A2304" s="236"/>
    </row>
    <row r="2305" s="129" customFormat="1" ht="12.75">
      <c r="A2305" s="236"/>
    </row>
    <row r="2306" s="129" customFormat="1" ht="12.75">
      <c r="A2306" s="236"/>
    </row>
    <row r="2307" s="129" customFormat="1" ht="12.75">
      <c r="A2307" s="236"/>
    </row>
    <row r="2308" s="129" customFormat="1" ht="12.75">
      <c r="A2308" s="236"/>
    </row>
    <row r="2309" s="129" customFormat="1" ht="12.75">
      <c r="A2309" s="236"/>
    </row>
    <row r="2310" s="129" customFormat="1" ht="12.75">
      <c r="A2310" s="236"/>
    </row>
    <row r="2311" s="129" customFormat="1" ht="12.75">
      <c r="A2311" s="236"/>
    </row>
    <row r="2312" s="129" customFormat="1" ht="12.75">
      <c r="A2312" s="236"/>
    </row>
    <row r="2313" s="129" customFormat="1" ht="12.75">
      <c r="A2313" s="236"/>
    </row>
    <row r="2314" s="129" customFormat="1" ht="12.75">
      <c r="A2314" s="236"/>
    </row>
    <row r="2315" s="129" customFormat="1" ht="12.75">
      <c r="A2315" s="236"/>
    </row>
    <row r="2316" s="129" customFormat="1" ht="12.75">
      <c r="A2316" s="236"/>
    </row>
    <row r="2317" s="129" customFormat="1" ht="12.75">
      <c r="A2317" s="236"/>
    </row>
    <row r="2318" s="129" customFormat="1" ht="12.75">
      <c r="A2318" s="236"/>
    </row>
    <row r="2319" s="129" customFormat="1" ht="12.75">
      <c r="A2319" s="236"/>
    </row>
    <row r="2320" s="129" customFormat="1" ht="12.75">
      <c r="A2320" s="236"/>
    </row>
    <row r="2321" s="129" customFormat="1" ht="12.75">
      <c r="A2321" s="236"/>
    </row>
    <row r="2322" s="129" customFormat="1" ht="12.75">
      <c r="A2322" s="236"/>
    </row>
    <row r="2323" s="129" customFormat="1" ht="12.75">
      <c r="A2323" s="236"/>
    </row>
    <row r="2324" s="129" customFormat="1" ht="12.75">
      <c r="A2324" s="236"/>
    </row>
    <row r="2325" s="129" customFormat="1" ht="12.75">
      <c r="A2325" s="236"/>
    </row>
    <row r="2326" s="129" customFormat="1" ht="12.75">
      <c r="A2326" s="236"/>
    </row>
    <row r="2327" s="129" customFormat="1" ht="12.75">
      <c r="A2327" s="236"/>
    </row>
    <row r="2328" s="129" customFormat="1" ht="12.75">
      <c r="A2328" s="236"/>
    </row>
    <row r="2329" s="129" customFormat="1" ht="12.75">
      <c r="A2329" s="236"/>
    </row>
    <row r="2330" s="129" customFormat="1" ht="12.75">
      <c r="A2330" s="236"/>
    </row>
    <row r="2331" s="129" customFormat="1" ht="12.75">
      <c r="A2331" s="236"/>
    </row>
    <row r="2332" s="129" customFormat="1" ht="12.75">
      <c r="A2332" s="236"/>
    </row>
    <row r="2333" s="129" customFormat="1" ht="12.75">
      <c r="A2333" s="236"/>
    </row>
    <row r="2334" s="129" customFormat="1" ht="12.75">
      <c r="A2334" s="236"/>
    </row>
    <row r="2335" s="129" customFormat="1" ht="12.75">
      <c r="A2335" s="236"/>
    </row>
    <row r="2336" s="129" customFormat="1" ht="12.75">
      <c r="A2336" s="236"/>
    </row>
    <row r="2337" s="129" customFormat="1" ht="12.75">
      <c r="A2337" s="236"/>
    </row>
    <row r="2338" s="129" customFormat="1" ht="12.75">
      <c r="A2338" s="236"/>
    </row>
    <row r="2339" s="129" customFormat="1" ht="12.75">
      <c r="A2339" s="236"/>
    </row>
    <row r="2340" s="129" customFormat="1" ht="12.75">
      <c r="A2340" s="236"/>
    </row>
    <row r="2341" s="129" customFormat="1" ht="12.75">
      <c r="A2341" s="236"/>
    </row>
    <row r="2342" s="129" customFormat="1" ht="12.75">
      <c r="A2342" s="236"/>
    </row>
    <row r="2343" s="129" customFormat="1" ht="12.75">
      <c r="A2343" s="236"/>
    </row>
    <row r="2344" s="129" customFormat="1" ht="12.75">
      <c r="A2344" s="236"/>
    </row>
    <row r="2345" s="129" customFormat="1" ht="12.75">
      <c r="A2345" s="236"/>
    </row>
    <row r="2346" s="129" customFormat="1" ht="12.75">
      <c r="A2346" s="236"/>
    </row>
    <row r="2347" s="129" customFormat="1" ht="12.75">
      <c r="A2347" s="236"/>
    </row>
    <row r="2348" s="129" customFormat="1" ht="12.75">
      <c r="A2348" s="236"/>
    </row>
    <row r="2349" s="129" customFormat="1" ht="12.75">
      <c r="A2349" s="236"/>
    </row>
    <row r="2350" s="129" customFormat="1" ht="12.75">
      <c r="A2350" s="236"/>
    </row>
    <row r="2351" s="129" customFormat="1" ht="12.75">
      <c r="A2351" s="236"/>
    </row>
    <row r="2352" s="129" customFormat="1" ht="12.75">
      <c r="A2352" s="236"/>
    </row>
    <row r="2353" s="129" customFormat="1" ht="12.75">
      <c r="A2353" s="236"/>
    </row>
    <row r="2354" s="129" customFormat="1" ht="12.75">
      <c r="A2354" s="236"/>
    </row>
    <row r="2355" s="129" customFormat="1" ht="12.75">
      <c r="A2355" s="236"/>
    </row>
    <row r="2356" s="129" customFormat="1" ht="12.75">
      <c r="A2356" s="236"/>
    </row>
    <row r="2357" s="129" customFormat="1" ht="12.75">
      <c r="A2357" s="236"/>
    </row>
    <row r="2358" s="129" customFormat="1" ht="12.75">
      <c r="A2358" s="236"/>
    </row>
    <row r="2359" s="129" customFormat="1" ht="12.75">
      <c r="A2359" s="236"/>
    </row>
    <row r="2360" s="129" customFormat="1" ht="12.75">
      <c r="A2360" s="236"/>
    </row>
    <row r="2361" s="129" customFormat="1" ht="12.75">
      <c r="A2361" s="236"/>
    </row>
    <row r="2362" s="129" customFormat="1" ht="12.75">
      <c r="A2362" s="236"/>
    </row>
    <row r="2363" s="129" customFormat="1" ht="12.75">
      <c r="A2363" s="236"/>
    </row>
    <row r="2364" s="129" customFormat="1" ht="12.75">
      <c r="A2364" s="236"/>
    </row>
    <row r="2365" s="129" customFormat="1" ht="12.75">
      <c r="A2365" s="236"/>
    </row>
    <row r="2366" s="129" customFormat="1" ht="12.75">
      <c r="A2366" s="236"/>
    </row>
    <row r="2367" s="129" customFormat="1" ht="12.75">
      <c r="A2367" s="236"/>
    </row>
    <row r="2368" s="129" customFormat="1" ht="12.75">
      <c r="A2368" s="236"/>
    </row>
    <row r="2369" s="129" customFormat="1" ht="12.75">
      <c r="A2369" s="236"/>
    </row>
    <row r="2370" spans="3:5" ht="12.75">
      <c r="C2370" s="37"/>
      <c r="D2370" s="37"/>
      <c r="E2370" s="37"/>
    </row>
    <row r="2371" spans="3:5" ht="12.75">
      <c r="C2371" s="37"/>
      <c r="D2371" s="37"/>
      <c r="E2371" s="37"/>
    </row>
    <row r="2372" ht="12.75">
      <c r="A2372" s="237"/>
    </row>
    <row r="2373" s="1" customFormat="1" ht="12.75">
      <c r="A2373" s="234"/>
    </row>
    <row r="2374" spans="3:5" ht="12.75">
      <c r="C2374" s="37"/>
      <c r="D2374" s="37"/>
      <c r="E2374" s="37"/>
    </row>
    <row r="2375" spans="3:5" ht="12.75">
      <c r="C2375" s="37"/>
      <c r="D2375" s="37"/>
      <c r="E2375" s="37"/>
    </row>
    <row r="2376" spans="3:5" ht="12.75">
      <c r="C2376" s="37"/>
      <c r="D2376" s="37"/>
      <c r="E2376" s="37"/>
    </row>
    <row r="2377" spans="3:5" ht="12.75">
      <c r="C2377" s="37"/>
      <c r="D2377" s="37"/>
      <c r="E2377" s="37"/>
    </row>
    <row r="2378" spans="3:5" ht="12.75">
      <c r="C2378" s="37"/>
      <c r="D2378" s="37"/>
      <c r="E2378" s="37"/>
    </row>
    <row r="2379" spans="3:5" ht="12.75">
      <c r="C2379" s="37"/>
      <c r="D2379" s="37"/>
      <c r="E2379" s="37"/>
    </row>
    <row r="2380" spans="3:5" ht="12.75">
      <c r="C2380" s="37"/>
      <c r="D2380" s="37"/>
      <c r="E2380" s="37"/>
    </row>
    <row r="2381" spans="3:5" ht="12.75">
      <c r="C2381" s="37"/>
      <c r="D2381" s="37"/>
      <c r="E2381" s="37"/>
    </row>
    <row r="2382" spans="3:5" ht="12.75">
      <c r="C2382" s="37"/>
      <c r="D2382" s="37"/>
      <c r="E2382" s="37"/>
    </row>
    <row r="2383" spans="3:5" ht="12.75">
      <c r="C2383" s="37"/>
      <c r="D2383" s="37"/>
      <c r="E2383" s="37"/>
    </row>
    <row r="2384" spans="3:5" ht="12.75">
      <c r="C2384" s="37"/>
      <c r="D2384" s="37"/>
      <c r="E2384" s="37"/>
    </row>
    <row r="2385" spans="3:5" ht="12.75">
      <c r="C2385" s="37"/>
      <c r="D2385" s="37"/>
      <c r="E2385" s="37"/>
    </row>
    <row r="2386" spans="3:5" ht="12.75">
      <c r="C2386" s="37"/>
      <c r="D2386" s="37"/>
      <c r="E2386" s="37"/>
    </row>
    <row r="2387" spans="3:5" ht="12.75">
      <c r="C2387" s="37"/>
      <c r="D2387" s="37"/>
      <c r="E2387" s="37"/>
    </row>
    <row r="2388" spans="3:5" ht="12.75">
      <c r="C2388" s="37"/>
      <c r="D2388" s="37"/>
      <c r="E2388" s="37"/>
    </row>
    <row r="2389" spans="3:5" ht="12.75">
      <c r="C2389" s="37"/>
      <c r="D2389" s="37"/>
      <c r="E2389" s="37"/>
    </row>
    <row r="2390" spans="3:5" ht="12.75">
      <c r="C2390" s="37"/>
      <c r="D2390" s="37"/>
      <c r="E2390" s="37"/>
    </row>
    <row r="2391" spans="3:5" ht="12.75">
      <c r="C2391" s="37"/>
      <c r="D2391" s="37"/>
      <c r="E2391" s="37"/>
    </row>
    <row r="2392" spans="3:5" ht="12.75">
      <c r="C2392" s="37"/>
      <c r="D2392" s="37"/>
      <c r="E2392" s="37"/>
    </row>
    <row r="2393" spans="3:5" ht="12.75">
      <c r="C2393" s="37"/>
      <c r="D2393" s="37"/>
      <c r="E2393" s="37"/>
    </row>
    <row r="2394" spans="3:5" ht="12.75">
      <c r="C2394" s="37"/>
      <c r="D2394" s="37"/>
      <c r="E2394" s="37"/>
    </row>
    <row r="2395" spans="3:5" ht="12.75">
      <c r="C2395" s="37"/>
      <c r="D2395" s="37"/>
      <c r="E2395" s="37"/>
    </row>
    <row r="2396" spans="3:5" ht="12.75">
      <c r="C2396" s="37"/>
      <c r="D2396" s="37"/>
      <c r="E2396" s="37"/>
    </row>
    <row r="2397" spans="3:5" ht="12.75">
      <c r="C2397" s="37"/>
      <c r="D2397" s="37"/>
      <c r="E2397" s="37"/>
    </row>
    <row r="2398" spans="3:5" ht="12.75">
      <c r="C2398" s="37"/>
      <c r="D2398" s="37"/>
      <c r="E2398" s="37"/>
    </row>
    <row r="2399" spans="3:5" ht="12.75">
      <c r="C2399" s="37"/>
      <c r="D2399" s="37"/>
      <c r="E2399" s="37"/>
    </row>
    <row r="2400" spans="3:5" ht="12.75">
      <c r="C2400" s="37"/>
      <c r="D2400" s="37"/>
      <c r="E2400" s="37"/>
    </row>
    <row r="2401" spans="3:5" ht="12.75">
      <c r="C2401" s="37"/>
      <c r="D2401" s="37"/>
      <c r="E2401" s="37"/>
    </row>
    <row r="2402" spans="3:5" ht="12.75">
      <c r="C2402" s="37"/>
      <c r="D2402" s="37"/>
      <c r="E2402" s="37"/>
    </row>
    <row r="2403" spans="3:5" ht="12.75">
      <c r="C2403" s="37"/>
      <c r="D2403" s="37"/>
      <c r="E2403" s="37"/>
    </row>
    <row r="2404" spans="3:5" ht="12.75">
      <c r="C2404" s="37"/>
      <c r="D2404" s="37"/>
      <c r="E2404" s="37"/>
    </row>
    <row r="2405" spans="3:5" ht="12.75">
      <c r="C2405" s="37"/>
      <c r="D2405" s="37"/>
      <c r="E2405" s="37"/>
    </row>
    <row r="2406" spans="3:5" ht="12.75">
      <c r="C2406" s="37"/>
      <c r="D2406" s="37"/>
      <c r="E2406" s="37"/>
    </row>
    <row r="2407" spans="3:5" ht="12.75">
      <c r="C2407" s="37"/>
      <c r="D2407" s="37"/>
      <c r="E2407" s="37"/>
    </row>
    <row r="2408" spans="3:5" ht="12.75">
      <c r="C2408" s="37"/>
      <c r="D2408" s="37"/>
      <c r="E2408" s="37"/>
    </row>
    <row r="2409" spans="3:5" ht="12.75">
      <c r="C2409" s="37"/>
      <c r="D2409" s="37"/>
      <c r="E2409" s="37"/>
    </row>
    <row r="2410" spans="3:5" ht="12.75">
      <c r="C2410" s="37"/>
      <c r="D2410" s="37"/>
      <c r="E2410" s="37"/>
    </row>
    <row r="2411" spans="3:5" ht="12.75">
      <c r="C2411" s="37"/>
      <c r="D2411" s="37"/>
      <c r="E2411" s="37"/>
    </row>
    <row r="2412" spans="3:5" ht="12.75">
      <c r="C2412" s="37"/>
      <c r="D2412" s="37"/>
      <c r="E2412" s="37"/>
    </row>
    <row r="2413" spans="3:5" ht="12.75">
      <c r="C2413" s="37"/>
      <c r="D2413" s="37"/>
      <c r="E2413" s="37"/>
    </row>
    <row r="2414" spans="3:5" ht="12.75">
      <c r="C2414" s="37"/>
      <c r="D2414" s="37"/>
      <c r="E2414" s="37"/>
    </row>
    <row r="2415" spans="3:5" ht="12.75">
      <c r="C2415" s="37"/>
      <c r="D2415" s="37"/>
      <c r="E2415" s="37"/>
    </row>
    <row r="2416" spans="3:5" ht="12.75">
      <c r="C2416" s="37"/>
      <c r="D2416" s="37"/>
      <c r="E2416" s="37"/>
    </row>
    <row r="2417" spans="3:5" ht="12.75">
      <c r="C2417" s="37"/>
      <c r="D2417" s="37"/>
      <c r="E2417" s="37"/>
    </row>
    <row r="2418" spans="3:5" ht="12.75">
      <c r="C2418" s="37"/>
      <c r="D2418" s="37"/>
      <c r="E2418" s="37"/>
    </row>
    <row r="2419" spans="3:5" ht="12.75">
      <c r="C2419" s="37"/>
      <c r="D2419" s="37"/>
      <c r="E2419" s="37"/>
    </row>
    <row r="2420" spans="3:5" ht="12.75">
      <c r="C2420" s="37"/>
      <c r="D2420" s="37"/>
      <c r="E2420" s="37"/>
    </row>
    <row r="2421" spans="3:5" ht="12.75">
      <c r="C2421" s="37"/>
      <c r="D2421" s="37"/>
      <c r="E2421" s="37"/>
    </row>
    <row r="2422" spans="3:5" ht="12.75">
      <c r="C2422" s="37"/>
      <c r="D2422" s="37"/>
      <c r="E2422" s="37"/>
    </row>
    <row r="2423" spans="3:5" ht="12.75">
      <c r="C2423" s="37"/>
      <c r="D2423" s="37"/>
      <c r="E2423" s="37"/>
    </row>
    <row r="2424" spans="3:5" ht="12.75">
      <c r="C2424" s="37"/>
      <c r="D2424" s="37"/>
      <c r="E2424" s="37"/>
    </row>
    <row r="2425" spans="3:5" ht="12.75">
      <c r="C2425" s="37"/>
      <c r="D2425" s="37"/>
      <c r="E2425" s="37"/>
    </row>
    <row r="2426" spans="3:5" ht="12.75">
      <c r="C2426" s="37"/>
      <c r="D2426" s="37"/>
      <c r="E2426" s="37"/>
    </row>
    <row r="2427" spans="3:5" ht="12.75">
      <c r="C2427" s="37"/>
      <c r="D2427" s="37"/>
      <c r="E2427" s="37"/>
    </row>
    <row r="2428" spans="3:5" ht="12.75">
      <c r="C2428" s="37"/>
      <c r="D2428" s="37"/>
      <c r="E2428" s="37"/>
    </row>
    <row r="2429" spans="3:5" ht="12.75">
      <c r="C2429" s="37"/>
      <c r="D2429" s="37"/>
      <c r="E2429" s="37"/>
    </row>
    <row r="2430" spans="3:5" ht="12.75">
      <c r="C2430" s="37"/>
      <c r="D2430" s="37"/>
      <c r="E2430" s="37"/>
    </row>
    <row r="2431" spans="3:5" ht="12.75">
      <c r="C2431" s="37"/>
      <c r="D2431" s="37"/>
      <c r="E2431" s="37"/>
    </row>
    <row r="2432" spans="3:5" ht="12.75">
      <c r="C2432" s="37"/>
      <c r="D2432" s="37"/>
      <c r="E2432" s="37"/>
    </row>
    <row r="2433" spans="3:5" ht="12.75">
      <c r="C2433" s="37"/>
      <c r="D2433" s="37"/>
      <c r="E2433" s="37"/>
    </row>
    <row r="2434" spans="3:5" ht="12.75">
      <c r="C2434" s="37"/>
      <c r="D2434" s="37"/>
      <c r="E2434" s="37"/>
    </row>
    <row r="2435" spans="3:5" ht="12.75">
      <c r="C2435" s="37"/>
      <c r="D2435" s="37"/>
      <c r="E2435" s="37"/>
    </row>
    <row r="2436" spans="3:5" ht="12.75">
      <c r="C2436" s="37"/>
      <c r="D2436" s="37"/>
      <c r="E2436" s="37"/>
    </row>
    <row r="2437" spans="3:5" ht="12.75">
      <c r="C2437" s="37"/>
      <c r="D2437" s="37"/>
      <c r="E2437" s="37"/>
    </row>
    <row r="2438" spans="3:5" ht="12.75">
      <c r="C2438" s="37"/>
      <c r="D2438" s="37"/>
      <c r="E2438" s="37"/>
    </row>
    <row r="2439" spans="3:5" ht="12.75">
      <c r="C2439" s="37"/>
      <c r="D2439" s="37"/>
      <c r="E2439" s="37"/>
    </row>
    <row r="2440" spans="3:5" ht="12.75">
      <c r="C2440" s="37"/>
      <c r="D2440" s="37"/>
      <c r="E2440" s="37"/>
    </row>
    <row r="2441" spans="3:5" ht="12.75">
      <c r="C2441" s="37"/>
      <c r="D2441" s="37"/>
      <c r="E2441" s="37"/>
    </row>
    <row r="2442" spans="3:5" ht="12.75">
      <c r="C2442" s="37"/>
      <c r="D2442" s="37"/>
      <c r="E2442" s="37"/>
    </row>
    <row r="2443" spans="3:5" ht="12.75">
      <c r="C2443" s="37"/>
      <c r="D2443" s="37"/>
      <c r="E2443" s="37"/>
    </row>
    <row r="2444" spans="3:5" ht="12.75">
      <c r="C2444" s="37"/>
      <c r="D2444" s="37"/>
      <c r="E2444" s="37"/>
    </row>
    <row r="2445" spans="3:5" ht="12.75">
      <c r="C2445" s="37"/>
      <c r="D2445" s="37"/>
      <c r="E2445" s="37"/>
    </row>
    <row r="2446" spans="3:5" ht="12.75">
      <c r="C2446" s="37"/>
      <c r="D2446" s="37"/>
      <c r="E2446" s="37"/>
    </row>
    <row r="2447" spans="3:5" ht="12.75">
      <c r="C2447" s="37"/>
      <c r="D2447" s="37"/>
      <c r="E2447" s="37"/>
    </row>
    <row r="2448" spans="3:5" ht="12.75">
      <c r="C2448" s="37"/>
      <c r="D2448" s="37"/>
      <c r="E2448" s="37"/>
    </row>
    <row r="2449" spans="3:5" ht="12.75">
      <c r="C2449" s="37"/>
      <c r="D2449" s="37"/>
      <c r="E2449" s="37"/>
    </row>
    <row r="2450" spans="3:5" ht="12.75">
      <c r="C2450" s="37"/>
      <c r="D2450" s="37"/>
      <c r="E2450" s="37"/>
    </row>
    <row r="2451" spans="3:5" ht="12.75">
      <c r="C2451" s="37"/>
      <c r="D2451" s="37"/>
      <c r="E2451" s="37"/>
    </row>
    <row r="2452" spans="3:5" ht="12.75">
      <c r="C2452" s="37"/>
      <c r="D2452" s="37"/>
      <c r="E2452" s="37"/>
    </row>
    <row r="2453" spans="3:5" ht="12.75">
      <c r="C2453" s="37"/>
      <c r="D2453" s="37"/>
      <c r="E2453" s="37"/>
    </row>
    <row r="2454" spans="3:5" ht="12.75">
      <c r="C2454" s="37"/>
      <c r="D2454" s="37"/>
      <c r="E2454" s="37"/>
    </row>
    <row r="2455" spans="3:5" ht="12.75">
      <c r="C2455" s="37"/>
      <c r="D2455" s="37"/>
      <c r="E2455" s="37"/>
    </row>
    <row r="2456" spans="3:5" ht="12.75">
      <c r="C2456" s="37"/>
      <c r="D2456" s="37"/>
      <c r="E2456" s="37"/>
    </row>
    <row r="2457" spans="3:5" ht="12.75">
      <c r="C2457" s="37"/>
      <c r="D2457" s="37"/>
      <c r="E2457" s="37"/>
    </row>
    <row r="2458" spans="3:5" ht="12.75">
      <c r="C2458" s="37"/>
      <c r="D2458" s="37"/>
      <c r="E2458" s="37"/>
    </row>
    <row r="2459" spans="3:5" ht="12.75">
      <c r="C2459" s="37"/>
      <c r="D2459" s="37"/>
      <c r="E2459" s="37"/>
    </row>
    <row r="2460" spans="3:5" ht="12.75">
      <c r="C2460" s="37"/>
      <c r="D2460" s="37"/>
      <c r="E2460" s="37"/>
    </row>
    <row r="2461" spans="3:5" ht="12.75">
      <c r="C2461" s="37"/>
      <c r="D2461" s="37"/>
      <c r="E2461" s="37"/>
    </row>
    <row r="2462" spans="3:5" ht="12.75">
      <c r="C2462" s="37"/>
      <c r="D2462" s="37"/>
      <c r="E2462" s="37"/>
    </row>
    <row r="2463" spans="3:5" ht="12.75">
      <c r="C2463" s="37"/>
      <c r="D2463" s="37"/>
      <c r="E2463" s="37"/>
    </row>
    <row r="2464" spans="3:5" ht="12.75">
      <c r="C2464" s="37"/>
      <c r="D2464" s="37"/>
      <c r="E2464" s="37"/>
    </row>
    <row r="2465" spans="3:5" ht="12.75">
      <c r="C2465" s="37"/>
      <c r="D2465" s="37"/>
      <c r="E2465" s="37"/>
    </row>
    <row r="2466" spans="3:5" ht="12.75">
      <c r="C2466" s="37"/>
      <c r="D2466" s="37"/>
      <c r="E2466" s="37"/>
    </row>
    <row r="2467" spans="3:5" ht="12.75">
      <c r="C2467" s="37"/>
      <c r="D2467" s="37"/>
      <c r="E2467" s="37"/>
    </row>
    <row r="2468" spans="3:5" ht="12.75">
      <c r="C2468" s="37"/>
      <c r="D2468" s="37"/>
      <c r="E2468" s="37"/>
    </row>
    <row r="2469" spans="3:5" ht="12.75">
      <c r="C2469" s="37"/>
      <c r="D2469" s="37"/>
      <c r="E2469" s="37"/>
    </row>
    <row r="2470" spans="3:5" ht="12.75">
      <c r="C2470" s="37"/>
      <c r="D2470" s="37"/>
      <c r="E2470" s="37"/>
    </row>
    <row r="2471" spans="3:5" ht="12.75">
      <c r="C2471" s="37"/>
      <c r="D2471" s="37"/>
      <c r="E2471" s="37"/>
    </row>
    <row r="2472" spans="3:5" ht="12.75">
      <c r="C2472" s="37"/>
      <c r="D2472" s="37"/>
      <c r="E2472" s="37"/>
    </row>
    <row r="2473" spans="3:5" ht="12.75">
      <c r="C2473" s="37"/>
      <c r="D2473" s="37"/>
      <c r="E2473" s="37"/>
    </row>
    <row r="2474" spans="3:5" ht="12.75">
      <c r="C2474" s="37"/>
      <c r="D2474" s="37"/>
      <c r="E2474" s="37"/>
    </row>
    <row r="2475" spans="3:5" ht="12.75">
      <c r="C2475" s="37"/>
      <c r="D2475" s="37"/>
      <c r="E2475" s="37"/>
    </row>
    <row r="2476" spans="3:5" ht="12.75">
      <c r="C2476" s="37"/>
      <c r="D2476" s="37"/>
      <c r="E2476" s="37"/>
    </row>
    <row r="2477" spans="3:5" ht="12.75">
      <c r="C2477" s="37"/>
      <c r="D2477" s="37"/>
      <c r="E2477" s="37"/>
    </row>
    <row r="2478" spans="3:5" ht="12.75">
      <c r="C2478" s="37"/>
      <c r="D2478" s="37"/>
      <c r="E2478" s="37"/>
    </row>
    <row r="2479" spans="3:5" ht="12.75">
      <c r="C2479" s="37"/>
      <c r="D2479" s="37"/>
      <c r="E2479" s="37"/>
    </row>
    <row r="2480" spans="3:5" ht="12.75">
      <c r="C2480" s="37"/>
      <c r="D2480" s="37"/>
      <c r="E2480" s="37"/>
    </row>
    <row r="2481" spans="3:5" ht="12.75">
      <c r="C2481" s="37"/>
      <c r="D2481" s="37"/>
      <c r="E2481" s="37"/>
    </row>
    <row r="2482" spans="3:5" ht="12.75">
      <c r="C2482" s="37"/>
      <c r="D2482" s="37"/>
      <c r="E2482" s="37"/>
    </row>
    <row r="2483" spans="3:5" ht="12.75">
      <c r="C2483" s="37"/>
      <c r="D2483" s="37"/>
      <c r="E2483" s="37"/>
    </row>
    <row r="2484" spans="3:5" ht="12.75">
      <c r="C2484" s="37"/>
      <c r="D2484" s="37"/>
      <c r="E2484" s="37"/>
    </row>
    <row r="2485" spans="3:5" ht="12.75">
      <c r="C2485" s="37"/>
      <c r="D2485" s="37"/>
      <c r="E2485" s="37"/>
    </row>
    <row r="2486" spans="3:5" ht="12.75">
      <c r="C2486" s="37"/>
      <c r="D2486" s="37"/>
      <c r="E2486" s="37"/>
    </row>
    <row r="2487" spans="3:5" ht="12.75">
      <c r="C2487" s="37"/>
      <c r="D2487" s="37"/>
      <c r="E2487" s="37"/>
    </row>
    <row r="2488" spans="3:5" ht="12.75">
      <c r="C2488" s="37"/>
      <c r="D2488" s="37"/>
      <c r="E2488" s="37"/>
    </row>
    <row r="2489" spans="3:5" ht="12.75">
      <c r="C2489" s="37"/>
      <c r="D2489" s="37"/>
      <c r="E2489" s="37"/>
    </row>
    <row r="2490" spans="3:5" ht="12.75">
      <c r="C2490" s="37"/>
      <c r="D2490" s="37"/>
      <c r="E2490" s="37"/>
    </row>
    <row r="2491" spans="3:5" ht="12.75">
      <c r="C2491" s="37"/>
      <c r="D2491" s="37"/>
      <c r="E2491" s="37"/>
    </row>
    <row r="2492" spans="3:5" ht="12.75">
      <c r="C2492" s="37"/>
      <c r="D2492" s="37"/>
      <c r="E2492" s="37"/>
    </row>
    <row r="2493" spans="3:5" ht="12.75">
      <c r="C2493" s="37"/>
      <c r="D2493" s="37"/>
      <c r="E2493" s="37"/>
    </row>
    <row r="2494" spans="3:5" ht="12.75">
      <c r="C2494" s="37"/>
      <c r="D2494" s="37"/>
      <c r="E2494" s="37"/>
    </row>
    <row r="2495" spans="3:5" ht="12.75">
      <c r="C2495" s="37"/>
      <c r="D2495" s="37"/>
      <c r="E2495" s="37"/>
    </row>
    <row r="2496" spans="3:5" ht="12.75">
      <c r="C2496" s="37"/>
      <c r="D2496" s="37"/>
      <c r="E2496" s="37"/>
    </row>
    <row r="2497" spans="3:5" ht="12.75">
      <c r="C2497" s="37"/>
      <c r="D2497" s="37"/>
      <c r="E2497" s="37"/>
    </row>
    <row r="2498" spans="3:5" ht="12.75">
      <c r="C2498" s="37"/>
      <c r="D2498" s="37"/>
      <c r="E2498" s="37"/>
    </row>
    <row r="2499" spans="3:5" ht="12.75">
      <c r="C2499" s="37"/>
      <c r="D2499" s="37"/>
      <c r="E2499" s="37"/>
    </row>
    <row r="2500" spans="3:5" ht="12.75">
      <c r="C2500" s="37"/>
      <c r="D2500" s="37"/>
      <c r="E2500" s="37"/>
    </row>
    <row r="2501" spans="3:5" ht="12.75">
      <c r="C2501" s="37"/>
      <c r="D2501" s="37"/>
      <c r="E2501" s="37"/>
    </row>
    <row r="2502" spans="3:5" ht="12.75">
      <c r="C2502" s="37"/>
      <c r="D2502" s="37"/>
      <c r="E2502" s="37"/>
    </row>
    <row r="2503" spans="3:5" ht="12.75">
      <c r="C2503" s="37"/>
      <c r="D2503" s="37"/>
      <c r="E2503" s="37"/>
    </row>
    <row r="2504" spans="3:5" ht="12.75">
      <c r="C2504" s="37"/>
      <c r="D2504" s="37"/>
      <c r="E2504" s="37"/>
    </row>
    <row r="2505" spans="3:5" ht="12.75">
      <c r="C2505" s="37"/>
      <c r="D2505" s="37"/>
      <c r="E2505" s="37"/>
    </row>
    <row r="2506" spans="3:5" ht="12.75">
      <c r="C2506" s="37"/>
      <c r="D2506" s="37"/>
      <c r="E2506" s="37"/>
    </row>
    <row r="2507" spans="3:5" ht="12.75">
      <c r="C2507" s="37"/>
      <c r="D2507" s="37"/>
      <c r="E2507" s="37"/>
    </row>
    <row r="2508" spans="3:5" ht="12.75">
      <c r="C2508" s="37"/>
      <c r="D2508" s="37"/>
      <c r="E2508" s="37"/>
    </row>
    <row r="2509" spans="3:5" ht="12.75">
      <c r="C2509" s="37"/>
      <c r="D2509" s="37"/>
      <c r="E2509" s="37"/>
    </row>
    <row r="2510" spans="3:5" ht="12.75">
      <c r="C2510" s="37"/>
      <c r="D2510" s="37"/>
      <c r="E2510" s="37"/>
    </row>
    <row r="2511" spans="3:5" ht="12.75">
      <c r="C2511" s="37"/>
      <c r="D2511" s="37"/>
      <c r="E2511" s="37"/>
    </row>
    <row r="2512" spans="3:5" ht="12.75">
      <c r="C2512" s="37"/>
      <c r="D2512" s="37"/>
      <c r="E2512" s="37"/>
    </row>
    <row r="2513" spans="3:5" ht="12.75">
      <c r="C2513" s="37"/>
      <c r="D2513" s="37"/>
      <c r="E2513" s="37"/>
    </row>
    <row r="2514" spans="3:5" ht="12.75">
      <c r="C2514" s="37"/>
      <c r="D2514" s="37"/>
      <c r="E2514" s="37"/>
    </row>
    <row r="2515" spans="3:5" ht="12.75">
      <c r="C2515" s="37"/>
      <c r="D2515" s="37"/>
      <c r="E2515" s="37"/>
    </row>
    <row r="2516" spans="3:5" ht="12.75">
      <c r="C2516" s="37"/>
      <c r="D2516" s="37"/>
      <c r="E2516" s="37"/>
    </row>
    <row r="2517" spans="3:5" ht="12.75">
      <c r="C2517" s="37"/>
      <c r="D2517" s="37"/>
      <c r="E2517" s="37"/>
    </row>
    <row r="2518" spans="3:5" ht="12.75">
      <c r="C2518" s="37"/>
      <c r="D2518" s="37"/>
      <c r="E2518" s="37"/>
    </row>
    <row r="2519" spans="3:5" ht="12.75">
      <c r="C2519" s="37"/>
      <c r="D2519" s="37"/>
      <c r="E2519" s="37"/>
    </row>
    <row r="2520" spans="3:5" ht="12.75">
      <c r="C2520" s="37"/>
      <c r="D2520" s="37"/>
      <c r="E2520" s="37"/>
    </row>
    <row r="2521" spans="3:5" ht="12.75">
      <c r="C2521" s="37"/>
      <c r="D2521" s="37"/>
      <c r="E2521" s="37"/>
    </row>
    <row r="2522" spans="3:5" ht="12.75">
      <c r="C2522" s="37"/>
      <c r="D2522" s="37"/>
      <c r="E2522" s="37"/>
    </row>
    <row r="2523" spans="3:5" ht="12.75">
      <c r="C2523" s="37"/>
      <c r="D2523" s="37"/>
      <c r="E2523" s="37"/>
    </row>
    <row r="2524" spans="3:5" ht="12.75">
      <c r="C2524" s="37"/>
      <c r="D2524" s="37"/>
      <c r="E2524" s="37"/>
    </row>
    <row r="2525" spans="3:5" ht="12.75">
      <c r="C2525" s="37"/>
      <c r="D2525" s="37"/>
      <c r="E2525" s="37"/>
    </row>
    <row r="2526" spans="3:5" ht="12.75">
      <c r="C2526" s="37"/>
      <c r="D2526" s="37"/>
      <c r="E2526" s="37"/>
    </row>
    <row r="2527" spans="3:5" ht="12.75">
      <c r="C2527" s="37"/>
      <c r="D2527" s="37"/>
      <c r="E2527" s="37"/>
    </row>
    <row r="2528" spans="3:5" ht="12.75">
      <c r="C2528" s="37"/>
      <c r="D2528" s="37"/>
      <c r="E2528" s="37"/>
    </row>
    <row r="2529" spans="3:5" ht="12.75">
      <c r="C2529" s="37"/>
      <c r="D2529" s="37"/>
      <c r="E2529" s="37"/>
    </row>
    <row r="2530" spans="3:5" ht="12.75">
      <c r="C2530" s="37"/>
      <c r="D2530" s="37"/>
      <c r="E2530" s="37"/>
    </row>
    <row r="2531" spans="3:5" ht="12.75">
      <c r="C2531" s="37"/>
      <c r="D2531" s="37"/>
      <c r="E2531" s="37"/>
    </row>
    <row r="2532" spans="3:5" ht="12.75">
      <c r="C2532" s="37"/>
      <c r="D2532" s="37"/>
      <c r="E2532" s="37"/>
    </row>
    <row r="2533" spans="3:5" ht="12.75">
      <c r="C2533" s="37"/>
      <c r="D2533" s="37"/>
      <c r="E2533" s="37"/>
    </row>
    <row r="2534" spans="3:5" ht="12.75">
      <c r="C2534" s="37"/>
      <c r="D2534" s="37"/>
      <c r="E2534" s="37"/>
    </row>
    <row r="2535" spans="3:5" ht="12.75">
      <c r="C2535" s="37"/>
      <c r="D2535" s="37"/>
      <c r="E2535" s="37"/>
    </row>
    <row r="2536" spans="3:5" ht="12.75">
      <c r="C2536" s="37"/>
      <c r="D2536" s="37"/>
      <c r="E2536" s="37"/>
    </row>
    <row r="2537" spans="3:5" ht="12.75">
      <c r="C2537" s="37"/>
      <c r="D2537" s="37"/>
      <c r="E2537" s="37"/>
    </row>
    <row r="2538" spans="3:5" ht="12.75">
      <c r="C2538" s="37"/>
      <c r="D2538" s="37"/>
      <c r="E2538" s="37"/>
    </row>
    <row r="2539" spans="3:5" ht="12.75">
      <c r="C2539" s="37"/>
      <c r="D2539" s="37"/>
      <c r="E2539" s="37"/>
    </row>
    <row r="2540" spans="3:5" ht="12.75">
      <c r="C2540" s="37"/>
      <c r="D2540" s="37"/>
      <c r="E2540" s="37"/>
    </row>
    <row r="2541" spans="3:5" ht="12.75">
      <c r="C2541" s="37"/>
      <c r="D2541" s="37"/>
      <c r="E2541" s="37"/>
    </row>
    <row r="2542" spans="3:5" ht="12.75">
      <c r="C2542" s="37"/>
      <c r="D2542" s="37"/>
      <c r="E2542" s="37"/>
    </row>
    <row r="2543" spans="3:5" ht="12.75">
      <c r="C2543" s="37"/>
      <c r="D2543" s="37"/>
      <c r="E2543" s="37"/>
    </row>
    <row r="2544" spans="3:5" ht="12.75">
      <c r="C2544" s="37"/>
      <c r="D2544" s="37"/>
      <c r="E2544" s="37"/>
    </row>
    <row r="2545" spans="3:5" ht="12.75">
      <c r="C2545" s="37"/>
      <c r="D2545" s="37"/>
      <c r="E2545" s="37"/>
    </row>
    <row r="2546" spans="3:5" ht="12.75">
      <c r="C2546" s="37"/>
      <c r="D2546" s="37"/>
      <c r="E2546" s="37"/>
    </row>
    <row r="2547" spans="3:5" ht="12.75">
      <c r="C2547" s="37"/>
      <c r="D2547" s="37"/>
      <c r="E2547" s="37"/>
    </row>
    <row r="2548" spans="3:5" ht="12.75">
      <c r="C2548" s="37"/>
      <c r="D2548" s="37"/>
      <c r="E2548" s="37"/>
    </row>
    <row r="2549" spans="3:5" ht="12.75">
      <c r="C2549" s="37"/>
      <c r="D2549" s="37"/>
      <c r="E2549" s="37"/>
    </row>
    <row r="2550" spans="3:5" ht="12.75">
      <c r="C2550" s="37"/>
      <c r="D2550" s="37"/>
      <c r="E2550" s="37"/>
    </row>
    <row r="2551" spans="3:5" ht="12.75">
      <c r="C2551" s="37"/>
      <c r="D2551" s="37"/>
      <c r="E2551" s="37"/>
    </row>
    <row r="2552" spans="3:5" ht="12.75">
      <c r="C2552" s="37"/>
      <c r="D2552" s="37"/>
      <c r="E2552" s="37"/>
    </row>
    <row r="2553" spans="3:5" ht="12.75">
      <c r="C2553" s="37"/>
      <c r="D2553" s="37"/>
      <c r="E2553" s="37"/>
    </row>
    <row r="2554" spans="3:5" ht="12.75">
      <c r="C2554" s="37"/>
      <c r="D2554" s="37"/>
      <c r="E2554" s="37"/>
    </row>
    <row r="2555" spans="3:5" ht="12.75">
      <c r="C2555" s="37"/>
      <c r="D2555" s="37"/>
      <c r="E2555" s="37"/>
    </row>
    <row r="2556" spans="3:5" ht="12.75">
      <c r="C2556" s="37"/>
      <c r="D2556" s="37"/>
      <c r="E2556" s="37"/>
    </row>
    <row r="2557" spans="3:5" ht="12.75">
      <c r="C2557" s="37"/>
      <c r="D2557" s="37"/>
      <c r="E2557" s="37"/>
    </row>
    <row r="2558" spans="3:5" ht="12.75">
      <c r="C2558" s="37"/>
      <c r="D2558" s="37"/>
      <c r="E2558" s="37"/>
    </row>
    <row r="2559" spans="3:5" ht="12.75">
      <c r="C2559" s="37"/>
      <c r="D2559" s="37"/>
      <c r="E2559" s="37"/>
    </row>
    <row r="2560" spans="3:5" ht="12.75">
      <c r="C2560" s="37"/>
      <c r="D2560" s="37"/>
      <c r="E2560" s="37"/>
    </row>
    <row r="2561" spans="3:5" ht="12.75">
      <c r="C2561" s="37"/>
      <c r="D2561" s="37"/>
      <c r="E2561" s="37"/>
    </row>
    <row r="2562" spans="3:5" ht="12.75">
      <c r="C2562" s="37"/>
      <c r="D2562" s="37"/>
      <c r="E2562" s="37"/>
    </row>
    <row r="2563" spans="3:5" ht="12.75">
      <c r="C2563" s="37"/>
      <c r="D2563" s="37"/>
      <c r="E2563" s="37"/>
    </row>
    <row r="2564" spans="3:5" ht="12.75">
      <c r="C2564" s="37"/>
      <c r="D2564" s="37"/>
      <c r="E2564" s="37"/>
    </row>
    <row r="2565" spans="3:5" ht="12.75">
      <c r="C2565" s="37"/>
      <c r="D2565" s="37"/>
      <c r="E2565" s="37"/>
    </row>
    <row r="2566" spans="3:5" ht="12.75">
      <c r="C2566" s="37"/>
      <c r="D2566" s="37"/>
      <c r="E2566" s="37"/>
    </row>
    <row r="2567" spans="3:5" ht="12.75">
      <c r="C2567" s="37"/>
      <c r="D2567" s="37"/>
      <c r="E2567" s="37"/>
    </row>
    <row r="2568" spans="3:5" ht="12.75">
      <c r="C2568" s="37"/>
      <c r="D2568" s="37"/>
      <c r="E2568" s="37"/>
    </row>
    <row r="2569" spans="3:5" ht="12.75">
      <c r="C2569" s="37"/>
      <c r="D2569" s="37"/>
      <c r="E2569" s="37"/>
    </row>
    <row r="2570" spans="3:5" ht="12.75">
      <c r="C2570" s="37"/>
      <c r="D2570" s="37"/>
      <c r="E2570" s="37"/>
    </row>
    <row r="2571" spans="3:5" ht="12.75">
      <c r="C2571" s="37"/>
      <c r="D2571" s="37"/>
      <c r="E2571" s="37"/>
    </row>
    <row r="2572" spans="3:5" ht="12.75">
      <c r="C2572" s="37"/>
      <c r="D2572" s="37"/>
      <c r="E2572" s="37"/>
    </row>
    <row r="2573" spans="3:5" ht="12.75">
      <c r="C2573" s="37"/>
      <c r="D2573" s="37"/>
      <c r="E2573" s="37"/>
    </row>
    <row r="2574" spans="3:5" ht="12.75">
      <c r="C2574" s="37"/>
      <c r="D2574" s="37"/>
      <c r="E2574" s="37"/>
    </row>
    <row r="2575" spans="3:5" ht="12.75">
      <c r="C2575" s="37"/>
      <c r="D2575" s="37"/>
      <c r="E2575" s="37"/>
    </row>
    <row r="2576" spans="3:5" ht="12.75">
      <c r="C2576" s="37"/>
      <c r="D2576" s="37"/>
      <c r="E2576" s="37"/>
    </row>
    <row r="2577" spans="3:5" ht="12.75">
      <c r="C2577" s="37"/>
      <c r="D2577" s="37"/>
      <c r="E2577" s="37"/>
    </row>
    <row r="2578" spans="3:5" ht="12.75">
      <c r="C2578" s="37"/>
      <c r="D2578" s="37"/>
      <c r="E2578" s="37"/>
    </row>
    <row r="2579" spans="3:5" ht="12.75">
      <c r="C2579" s="37"/>
      <c r="D2579" s="37"/>
      <c r="E2579" s="37"/>
    </row>
    <row r="2580" spans="3:5" ht="12.75">
      <c r="C2580" s="48"/>
      <c r="D2580" s="48"/>
      <c r="E2580" s="48"/>
    </row>
    <row r="2581" spans="3:5" ht="12.75">
      <c r="C2581" s="48"/>
      <c r="D2581" s="48"/>
      <c r="E2581" s="48"/>
    </row>
    <row r="2582" spans="3:5" ht="12.75">
      <c r="C2582" s="48"/>
      <c r="D2582" s="48"/>
      <c r="E2582" s="48"/>
    </row>
    <row r="2583" spans="3:5" ht="12.75">
      <c r="C2583" s="51"/>
      <c r="D2583" s="51"/>
      <c r="E2583" s="51"/>
    </row>
    <row r="2584" spans="3:5" ht="12.75">
      <c r="C2584" s="48"/>
      <c r="D2584" s="48"/>
      <c r="E2584" s="48"/>
    </row>
    <row r="2585" spans="3:5" ht="12.75">
      <c r="C2585" s="48"/>
      <c r="D2585" s="48"/>
      <c r="E2585" s="48"/>
    </row>
    <row r="2586" spans="3:5" ht="12.75">
      <c r="C2586" s="48"/>
      <c r="D2586" s="48"/>
      <c r="E2586" s="48"/>
    </row>
    <row r="2587" spans="3:5" ht="12.75">
      <c r="C2587" s="53"/>
      <c r="D2587" s="53"/>
      <c r="E2587" s="53"/>
    </row>
    <row r="2588" spans="3:5" ht="12.75">
      <c r="C2588" s="48"/>
      <c r="D2588" s="48"/>
      <c r="E2588" s="48"/>
    </row>
    <row r="2589" spans="3:5" ht="12.75">
      <c r="C2589" s="48"/>
      <c r="D2589" s="48"/>
      <c r="E2589" s="48"/>
    </row>
    <row r="2590" spans="3:5" ht="12.75">
      <c r="C2590" s="53"/>
      <c r="D2590" s="53"/>
      <c r="E2590" s="53"/>
    </row>
    <row r="2591" spans="3:5" ht="12.75">
      <c r="C2591" s="48"/>
      <c r="D2591" s="48"/>
      <c r="E2591" s="48"/>
    </row>
    <row r="2592" spans="3:5" ht="12.75">
      <c r="C2592" s="48"/>
      <c r="D2592" s="48"/>
      <c r="E2592" s="48"/>
    </row>
    <row r="2593" spans="3:5" ht="12.75">
      <c r="C2593" s="51"/>
      <c r="D2593" s="51"/>
      <c r="E2593" s="51"/>
    </row>
    <row r="2594" spans="3:5" ht="12.75">
      <c r="C2594" s="48"/>
      <c r="D2594" s="48"/>
      <c r="E2594" s="48"/>
    </row>
    <row r="2595" spans="3:5" ht="12.75">
      <c r="C2595" s="48"/>
      <c r="D2595" s="48"/>
      <c r="E2595" s="48"/>
    </row>
    <row r="2596" spans="3:5" ht="12.75">
      <c r="C2596" s="48"/>
      <c r="D2596" s="48"/>
      <c r="E2596" s="48"/>
    </row>
    <row r="2597" spans="3:5" ht="12.75">
      <c r="C2597" s="48"/>
      <c r="D2597" s="48"/>
      <c r="E2597" s="48"/>
    </row>
    <row r="2598" spans="3:5" ht="12.75">
      <c r="C2598" s="48"/>
      <c r="D2598" s="48"/>
      <c r="E2598" s="48"/>
    </row>
    <row r="2599" spans="3:5" ht="12.75">
      <c r="C2599" s="51"/>
      <c r="D2599" s="51"/>
      <c r="E2599" s="51"/>
    </row>
    <row r="2600" spans="3:5" ht="12.75">
      <c r="C2600" s="48"/>
      <c r="D2600" s="48"/>
      <c r="E2600" s="48"/>
    </row>
    <row r="2601" spans="3:5" ht="12.75">
      <c r="C2601" s="48"/>
      <c r="D2601" s="48"/>
      <c r="E2601" s="48"/>
    </row>
    <row r="2602" spans="3:5" ht="12.75">
      <c r="C2602" s="48"/>
      <c r="D2602" s="48"/>
      <c r="E2602" s="48"/>
    </row>
    <row r="2603" spans="3:5" ht="12.75">
      <c r="C2603" s="48"/>
      <c r="D2603" s="48"/>
      <c r="E2603" s="48"/>
    </row>
    <row r="2604" spans="3:5" ht="12.75">
      <c r="C2604" s="51"/>
      <c r="D2604" s="51"/>
      <c r="E2604" s="51"/>
    </row>
    <row r="2605" spans="3:5" ht="12.75">
      <c r="C2605" s="48"/>
      <c r="D2605" s="48"/>
      <c r="E2605" s="48"/>
    </row>
    <row r="2606" spans="3:5" ht="12.75">
      <c r="C2606" s="48"/>
      <c r="D2606" s="48"/>
      <c r="E2606" s="48"/>
    </row>
    <row r="2607" spans="3:5" ht="12.75">
      <c r="C2607" s="56"/>
      <c r="D2607" s="56"/>
      <c r="E2607" s="56"/>
    </row>
    <row r="2608" spans="3:5" ht="12.75">
      <c r="C2608" s="56"/>
      <c r="D2608" s="56"/>
      <c r="E2608" s="56"/>
    </row>
    <row r="2609" spans="3:5" ht="12.75">
      <c r="C2609" s="51"/>
      <c r="D2609" s="51"/>
      <c r="E2609" s="51"/>
    </row>
    <row r="2610" spans="3:5" ht="12.75">
      <c r="C2610" s="48"/>
      <c r="D2610" s="48"/>
      <c r="E2610" s="48"/>
    </row>
  </sheetData>
  <sheetProtection/>
  <mergeCells count="2">
    <mergeCell ref="A2:B2"/>
    <mergeCell ref="A3:F3"/>
  </mergeCells>
  <printOptions/>
  <pageMargins left="0.5118110236220472" right="0" top="0.5905511811023623" bottom="0.5905511811023623" header="0.3937007874015748" footer="0.3937007874015748"/>
  <pageSetup firstPageNumber="9" useFirstPageNumber="1" fitToHeight="0" horizontalDpi="1200" verticalDpi="1200" orientation="portrait" paperSize="9" scale="85" r:id="rId1"/>
  <headerFooter alignWithMargins="0">
    <oddFooter>&amp;C&amp;P</oddFooter>
  </headerFooter>
  <rowBreaks count="1" manualBreakCount="1">
    <brk id="6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169"/>
  <sheetViews>
    <sheetView zoomScalePageLayoutView="0" workbookViewId="0" topLeftCell="A936">
      <selection activeCell="G2" sqref="G2"/>
    </sheetView>
  </sheetViews>
  <sheetFormatPr defaultColWidth="9.140625" defaultRowHeight="12.75"/>
  <cols>
    <col min="1" max="1" width="8.140625" style="37" customWidth="1"/>
    <col min="2" max="2" width="6.421875" style="37" hidden="1" customWidth="1"/>
    <col min="3" max="3" width="8.7109375" style="36" hidden="1" customWidth="1"/>
    <col min="4" max="4" width="5.421875" style="36" hidden="1" customWidth="1"/>
    <col min="5" max="5" width="7.140625" style="37" customWidth="1"/>
    <col min="6" max="6" width="42.421875" style="37" customWidth="1"/>
    <col min="7" max="7" width="14.421875" style="164" customWidth="1"/>
    <col min="8" max="9" width="14.421875" style="45" customWidth="1"/>
    <col min="10" max="10" width="8.140625" style="295" customWidth="1"/>
    <col min="11" max="11" width="15.28125" style="37" customWidth="1"/>
    <col min="12" max="12" width="13.00390625" style="37" customWidth="1"/>
    <col min="13" max="13" width="15.140625" style="37" customWidth="1"/>
    <col min="14" max="16384" width="9.140625" style="37" customWidth="1"/>
  </cols>
  <sheetData>
    <row r="1" spans="1:10" s="143" customFormat="1" ht="12.75" hidden="1">
      <c r="A1" s="143">
        <v>11598</v>
      </c>
      <c r="B1" s="143">
        <v>2013</v>
      </c>
      <c r="C1" s="144" t="s">
        <v>353</v>
      </c>
      <c r="D1" s="144" t="s">
        <v>353</v>
      </c>
      <c r="G1" s="163"/>
      <c r="H1" s="145"/>
      <c r="I1" s="145"/>
      <c r="J1" s="290"/>
    </row>
    <row r="2" spans="1:10" s="1" customFormat="1" ht="15.75">
      <c r="A2" s="38" t="s">
        <v>2688</v>
      </c>
      <c r="B2" s="38"/>
      <c r="C2" s="13"/>
      <c r="D2" s="13"/>
      <c r="E2" s="13"/>
      <c r="F2" s="35"/>
      <c r="G2" s="44"/>
      <c r="H2" s="44"/>
      <c r="I2" s="44"/>
      <c r="J2" s="291"/>
    </row>
    <row r="3" spans="1:10" s="1" customFormat="1" ht="12.75" customHeight="1">
      <c r="A3" s="27"/>
      <c r="B3" s="27"/>
      <c r="C3" s="13"/>
      <c r="D3" s="13"/>
      <c r="E3" s="13"/>
      <c r="F3" s="14"/>
      <c r="G3" s="44"/>
      <c r="H3" s="44"/>
      <c r="I3" s="44"/>
      <c r="J3" s="291"/>
    </row>
    <row r="4" spans="1:10" ht="12.75">
      <c r="A4" s="1"/>
      <c r="B4" s="1"/>
      <c r="J4" s="292" t="s">
        <v>8</v>
      </c>
    </row>
    <row r="5" spans="1:10" ht="38.25" customHeight="1">
      <c r="A5" s="311" t="s">
        <v>2545</v>
      </c>
      <c r="B5" s="312"/>
      <c r="C5" s="312"/>
      <c r="D5" s="312"/>
      <c r="E5" s="312"/>
      <c r="F5" s="23" t="s">
        <v>2541</v>
      </c>
      <c r="G5" s="41" t="s">
        <v>2515</v>
      </c>
      <c r="H5" s="41" t="s">
        <v>2513</v>
      </c>
      <c r="I5" s="46" t="s">
        <v>2514</v>
      </c>
      <c r="J5" s="293" t="s">
        <v>2673</v>
      </c>
    </row>
    <row r="6" spans="1:10" ht="12.75">
      <c r="A6" s="313" t="s">
        <v>2</v>
      </c>
      <c r="B6" s="314"/>
      <c r="C6" s="314"/>
      <c r="D6" s="314"/>
      <c r="E6" s="314"/>
      <c r="F6" s="25" t="s">
        <v>3</v>
      </c>
      <c r="G6" s="63" t="s">
        <v>4</v>
      </c>
      <c r="H6" s="63" t="s">
        <v>5</v>
      </c>
      <c r="I6" s="25" t="s">
        <v>17</v>
      </c>
      <c r="J6" s="294" t="s">
        <v>7</v>
      </c>
    </row>
    <row r="7" ht="7.5" customHeight="1"/>
    <row r="8" spans="1:10" ht="18" customHeight="1">
      <c r="A8" s="258"/>
      <c r="B8" s="258"/>
      <c r="C8" s="259"/>
      <c r="D8" s="259"/>
      <c r="E8" s="258"/>
      <c r="F8" s="260" t="s">
        <v>2674</v>
      </c>
      <c r="G8" s="261">
        <f>G10+G52+G126+G166+G285+G357+G622+G655+G693+G779+G850+G882+G889</f>
        <v>801680000</v>
      </c>
      <c r="H8" s="261">
        <f>H10+H52+H126+H166+H285+H357+H622+H655+H693+H779+H850+H882+H889</f>
        <v>801680000</v>
      </c>
      <c r="I8" s="261">
        <f>I10+I52+I126+I166+I285+I357+I622+I655+I693+I779+I850+I882+I889</f>
        <v>729527404.05</v>
      </c>
      <c r="J8" s="296">
        <f>IF(OR($H8=0,$I8=0),"-",$I8/$H8*100)</f>
        <v>90.99982587191896</v>
      </c>
    </row>
    <row r="9" spans="1:10" s="232" customFormat="1" ht="5.25" customHeight="1">
      <c r="A9" s="228"/>
      <c r="B9" s="228"/>
      <c r="C9" s="229"/>
      <c r="D9" s="229"/>
      <c r="E9" s="228"/>
      <c r="F9" s="230"/>
      <c r="G9" s="231"/>
      <c r="H9" s="231"/>
      <c r="I9" s="231"/>
      <c r="J9" s="297"/>
    </row>
    <row r="10" spans="1:10" s="129" customFormat="1" ht="38.25">
      <c r="A10" s="266" t="s">
        <v>2590</v>
      </c>
      <c r="B10" s="267"/>
      <c r="C10" s="267"/>
      <c r="D10" s="267"/>
      <c r="E10" s="267"/>
      <c r="F10" s="268" t="s">
        <v>2592</v>
      </c>
      <c r="G10" s="269">
        <f>G12+G34</f>
        <v>13126600</v>
      </c>
      <c r="H10" s="269">
        <f>H12+H34</f>
        <v>13126600</v>
      </c>
      <c r="I10" s="269">
        <f>I12+I34</f>
        <v>7079177.05</v>
      </c>
      <c r="J10" s="298">
        <f aca="true" t="shared" si="0" ref="J10:J22">IF(OR($H10=0,$I10=0),"-",$I10/$H10*100)</f>
        <v>53.93001272225861</v>
      </c>
    </row>
    <row r="11" spans="1:10" s="129" customFormat="1" ht="6.75" customHeight="1">
      <c r="A11" s="133"/>
      <c r="B11" s="130"/>
      <c r="C11" s="130"/>
      <c r="D11" s="130"/>
      <c r="E11" s="130"/>
      <c r="F11" s="159"/>
      <c r="G11" s="160"/>
      <c r="H11" s="160"/>
      <c r="I11" s="160"/>
      <c r="J11" s="299"/>
    </row>
    <row r="12" spans="1:10" s="129" customFormat="1" ht="12.75">
      <c r="A12" s="266" t="s">
        <v>2591</v>
      </c>
      <c r="B12" s="267"/>
      <c r="C12" s="267"/>
      <c r="D12" s="266"/>
      <c r="E12" s="267"/>
      <c r="F12" s="266" t="s">
        <v>2593</v>
      </c>
      <c r="G12" s="269">
        <f>G14+G16+G19+G21+G23+G27+G29+G31</f>
        <v>6364600</v>
      </c>
      <c r="H12" s="269">
        <f>H14+H16+H19+H21+H23+H27+H29+H31</f>
        <v>6619900</v>
      </c>
      <c r="I12" s="269">
        <f>I14+I16+I19+I21+I23+I27+I29+I31</f>
        <v>3289771.59</v>
      </c>
      <c r="J12" s="298">
        <f t="shared" si="0"/>
        <v>49.6951855768214</v>
      </c>
    </row>
    <row r="13" spans="1:10" s="129" customFormat="1" ht="7.5" customHeight="1">
      <c r="A13" s="133"/>
      <c r="B13" s="130"/>
      <c r="C13" s="130"/>
      <c r="D13" s="133"/>
      <c r="E13" s="130"/>
      <c r="F13" s="133"/>
      <c r="G13" s="160"/>
      <c r="H13" s="160"/>
      <c r="I13" s="160"/>
      <c r="J13" s="299"/>
    </row>
    <row r="14" spans="1:10" s="129" customFormat="1" ht="12.75">
      <c r="A14" s="133"/>
      <c r="B14" s="130"/>
      <c r="C14" s="130"/>
      <c r="D14" s="133"/>
      <c r="E14" s="133" t="s">
        <v>558</v>
      </c>
      <c r="F14" s="159" t="s">
        <v>356</v>
      </c>
      <c r="G14" s="160">
        <f>0+G$15</f>
        <v>19100</v>
      </c>
      <c r="H14" s="160">
        <f>0+H$15</f>
        <v>19100</v>
      </c>
      <c r="I14" s="160">
        <f>0+I$15</f>
        <v>19064.56</v>
      </c>
      <c r="J14" s="299">
        <f t="shared" si="0"/>
        <v>99.81445026178011</v>
      </c>
    </row>
    <row r="15" spans="1:10" s="129" customFormat="1" ht="12.75">
      <c r="A15" s="133"/>
      <c r="B15" s="130"/>
      <c r="C15" s="130"/>
      <c r="D15" s="133"/>
      <c r="E15" s="270" t="s">
        <v>560</v>
      </c>
      <c r="F15" s="131" t="s">
        <v>358</v>
      </c>
      <c r="G15" s="161">
        <v>19100</v>
      </c>
      <c r="H15" s="161">
        <v>19100</v>
      </c>
      <c r="I15" s="132">
        <v>19064.56</v>
      </c>
      <c r="J15" s="300">
        <f t="shared" si="0"/>
        <v>99.81445026178011</v>
      </c>
    </row>
    <row r="16" spans="1:10" s="129" customFormat="1" ht="12.75">
      <c r="A16" s="133"/>
      <c r="B16" s="130"/>
      <c r="C16" s="130"/>
      <c r="D16" s="133"/>
      <c r="E16" s="133" t="s">
        <v>561</v>
      </c>
      <c r="F16" s="159" t="s">
        <v>363</v>
      </c>
      <c r="G16" s="160">
        <f>0+G$17+G$18</f>
        <v>3700</v>
      </c>
      <c r="H16" s="160">
        <f>0+H$17+H$18</f>
        <v>3700</v>
      </c>
      <c r="I16" s="160">
        <f>0+I$17+I$18</f>
        <v>2897.73</v>
      </c>
      <c r="J16" s="299">
        <f t="shared" si="0"/>
        <v>78.31702702702702</v>
      </c>
    </row>
    <row r="17" spans="1:10" s="129" customFormat="1" ht="12.75">
      <c r="A17" s="133"/>
      <c r="B17" s="130"/>
      <c r="C17" s="130"/>
      <c r="D17" s="133"/>
      <c r="E17" s="270" t="s">
        <v>563</v>
      </c>
      <c r="F17" s="131" t="s">
        <v>365</v>
      </c>
      <c r="G17" s="161">
        <v>3100</v>
      </c>
      <c r="H17" s="161">
        <v>3100</v>
      </c>
      <c r="I17" s="132">
        <v>2573.67</v>
      </c>
      <c r="J17" s="300">
        <f t="shared" si="0"/>
        <v>83.0216129032258</v>
      </c>
    </row>
    <row r="18" spans="1:10" s="129" customFormat="1" ht="25.5">
      <c r="A18" s="133"/>
      <c r="B18" s="130"/>
      <c r="C18" s="130"/>
      <c r="D18" s="133"/>
      <c r="E18" s="270" t="s">
        <v>565</v>
      </c>
      <c r="F18" s="131" t="s">
        <v>366</v>
      </c>
      <c r="G18" s="161">
        <v>600</v>
      </c>
      <c r="H18" s="161">
        <v>600</v>
      </c>
      <c r="I18" s="132">
        <v>324.06</v>
      </c>
      <c r="J18" s="300">
        <f t="shared" si="0"/>
        <v>54.010000000000005</v>
      </c>
    </row>
    <row r="19" spans="1:10" s="129" customFormat="1" ht="12.75">
      <c r="A19" s="133"/>
      <c r="B19" s="130"/>
      <c r="C19" s="130"/>
      <c r="D19" s="133"/>
      <c r="E19" s="133" t="s">
        <v>566</v>
      </c>
      <c r="F19" s="159" t="s">
        <v>368</v>
      </c>
      <c r="G19" s="160">
        <f>0+G$20</f>
        <v>32000</v>
      </c>
      <c r="H19" s="160">
        <f>0+H$20</f>
        <v>32000</v>
      </c>
      <c r="I19" s="160">
        <f>0+I$20</f>
        <v>19709.25</v>
      </c>
      <c r="J19" s="299">
        <f t="shared" si="0"/>
        <v>61.591406250000006</v>
      </c>
    </row>
    <row r="20" spans="1:10" s="129" customFormat="1" ht="12.75">
      <c r="A20" s="133"/>
      <c r="B20" s="130"/>
      <c r="C20" s="130"/>
      <c r="D20" s="133"/>
      <c r="E20" s="270" t="s">
        <v>568</v>
      </c>
      <c r="F20" s="131" t="s">
        <v>369</v>
      </c>
      <c r="G20" s="161">
        <v>32000</v>
      </c>
      <c r="H20" s="161">
        <v>32000</v>
      </c>
      <c r="I20" s="132">
        <v>19709.25</v>
      </c>
      <c r="J20" s="301">
        <f t="shared" si="0"/>
        <v>61.591406250000006</v>
      </c>
    </row>
    <row r="21" spans="1:10" s="129" customFormat="1" ht="12.75">
      <c r="A21" s="133"/>
      <c r="B21" s="130"/>
      <c r="C21" s="130"/>
      <c r="D21" s="133"/>
      <c r="E21" s="133" t="s">
        <v>569</v>
      </c>
      <c r="F21" s="159" t="s">
        <v>373</v>
      </c>
      <c r="G21" s="160">
        <f>0+G$22</f>
        <v>3000</v>
      </c>
      <c r="H21" s="160">
        <f>0+H$22</f>
        <v>3000</v>
      </c>
      <c r="I21" s="160">
        <f>0+I$22</f>
        <v>0</v>
      </c>
      <c r="J21" s="299" t="str">
        <f t="shared" si="0"/>
        <v>-</v>
      </c>
    </row>
    <row r="22" spans="1:10" s="129" customFormat="1" ht="12.75">
      <c r="A22" s="133"/>
      <c r="B22" s="130"/>
      <c r="C22" s="130"/>
      <c r="D22" s="133"/>
      <c r="E22" s="270" t="s">
        <v>571</v>
      </c>
      <c r="F22" s="131" t="s">
        <v>376</v>
      </c>
      <c r="G22" s="161">
        <v>3000</v>
      </c>
      <c r="H22" s="161">
        <v>3000</v>
      </c>
      <c r="I22" s="132">
        <v>0</v>
      </c>
      <c r="J22" s="301" t="str">
        <f t="shared" si="0"/>
        <v>-</v>
      </c>
    </row>
    <row r="23" spans="1:10" s="129" customFormat="1" ht="12.75">
      <c r="A23" s="133"/>
      <c r="B23" s="130"/>
      <c r="C23" s="130"/>
      <c r="D23" s="133"/>
      <c r="E23" s="133" t="s">
        <v>543</v>
      </c>
      <c r="F23" s="159" t="s">
        <v>380</v>
      </c>
      <c r="G23" s="160">
        <f>0+G$24+G$25+G26</f>
        <v>1436800</v>
      </c>
      <c r="H23" s="160">
        <f>0+H$24+H$25+H26</f>
        <v>1440600</v>
      </c>
      <c r="I23" s="160">
        <f>0+I$24+I$25+I26</f>
        <v>761679.34</v>
      </c>
      <c r="J23" s="299">
        <f aca="true" t="shared" si="1" ref="J23:J32">IF(OR($H23=0,$I23=0),"-",$I23/$H23*100)</f>
        <v>52.872368457587115</v>
      </c>
    </row>
    <row r="24" spans="1:10" s="129" customFormat="1" ht="12.75">
      <c r="A24" s="133"/>
      <c r="B24" s="130"/>
      <c r="C24" s="130" t="s">
        <v>19</v>
      </c>
      <c r="D24" s="133" t="s">
        <v>2</v>
      </c>
      <c r="E24" s="270" t="s">
        <v>544</v>
      </c>
      <c r="F24" s="131" t="s">
        <v>383</v>
      </c>
      <c r="G24" s="161">
        <v>60000</v>
      </c>
      <c r="H24" s="161">
        <v>60000</v>
      </c>
      <c r="I24" s="132">
        <v>22250.82</v>
      </c>
      <c r="J24" s="301">
        <f t="shared" si="1"/>
        <v>37.0847</v>
      </c>
    </row>
    <row r="25" spans="1:10" s="129" customFormat="1" ht="12.75">
      <c r="A25" s="133"/>
      <c r="B25" s="130"/>
      <c r="C25" s="130" t="s">
        <v>19</v>
      </c>
      <c r="D25" s="133" t="s">
        <v>3</v>
      </c>
      <c r="E25" s="270" t="s">
        <v>545</v>
      </c>
      <c r="F25" s="131" t="s">
        <v>387</v>
      </c>
      <c r="G25" s="161">
        <v>1354000</v>
      </c>
      <c r="H25" s="161">
        <v>1357800</v>
      </c>
      <c r="I25" s="132">
        <v>716628.52</v>
      </c>
      <c r="J25" s="301">
        <f t="shared" si="1"/>
        <v>52.778650758580056</v>
      </c>
    </row>
    <row r="26" spans="1:10" s="129" customFormat="1" ht="12.75">
      <c r="A26" s="133"/>
      <c r="B26" s="130"/>
      <c r="C26" s="130"/>
      <c r="D26" s="133"/>
      <c r="E26" s="270" t="s">
        <v>572</v>
      </c>
      <c r="F26" s="131" t="s">
        <v>389</v>
      </c>
      <c r="G26" s="161">
        <v>22800</v>
      </c>
      <c r="H26" s="161">
        <v>22800</v>
      </c>
      <c r="I26" s="132">
        <v>22800</v>
      </c>
      <c r="J26" s="301">
        <f>IF(OR($H26=0,$I26=0),"-",$I26/$H26*100)</f>
        <v>100</v>
      </c>
    </row>
    <row r="27" spans="1:10" s="129" customFormat="1" ht="12.75">
      <c r="A27" s="133"/>
      <c r="B27" s="130"/>
      <c r="C27" s="130"/>
      <c r="D27" s="133"/>
      <c r="E27" s="133" t="s">
        <v>550</v>
      </c>
      <c r="F27" s="159" t="s">
        <v>391</v>
      </c>
      <c r="G27" s="160">
        <f>0+G$28</f>
        <v>227000</v>
      </c>
      <c r="H27" s="160">
        <f>0+H$28</f>
        <v>227000</v>
      </c>
      <c r="I27" s="160">
        <f>0+I$28</f>
        <v>195854.72</v>
      </c>
      <c r="J27" s="299">
        <f t="shared" si="1"/>
        <v>86.27961233480175</v>
      </c>
    </row>
    <row r="28" spans="1:10" s="129" customFormat="1" ht="12.75">
      <c r="A28" s="133"/>
      <c r="B28" s="130"/>
      <c r="C28" s="130" t="s">
        <v>19</v>
      </c>
      <c r="D28" s="133" t="s">
        <v>6</v>
      </c>
      <c r="E28" s="270" t="s">
        <v>551</v>
      </c>
      <c r="F28" s="131" t="s">
        <v>391</v>
      </c>
      <c r="G28" s="161">
        <v>227000</v>
      </c>
      <c r="H28" s="161">
        <v>227000</v>
      </c>
      <c r="I28" s="132">
        <v>195854.72</v>
      </c>
      <c r="J28" s="301">
        <f t="shared" si="1"/>
        <v>86.27961233480175</v>
      </c>
    </row>
    <row r="29" spans="1:10" s="129" customFormat="1" ht="12.75">
      <c r="A29" s="133"/>
      <c r="B29" s="130"/>
      <c r="C29" s="130"/>
      <c r="D29" s="133"/>
      <c r="E29" s="133" t="s">
        <v>552</v>
      </c>
      <c r="F29" s="159" t="s">
        <v>268</v>
      </c>
      <c r="G29" s="160">
        <f>0+G$30</f>
        <v>248000</v>
      </c>
      <c r="H29" s="160">
        <f>0+H$30</f>
        <v>248000</v>
      </c>
      <c r="I29" s="160">
        <f>0+I$30</f>
        <v>206000</v>
      </c>
      <c r="J29" s="299">
        <f t="shared" si="1"/>
        <v>83.06451612903226</v>
      </c>
    </row>
    <row r="30" spans="1:10" s="129" customFormat="1" ht="12.75">
      <c r="A30" s="133"/>
      <c r="B30" s="130"/>
      <c r="C30" s="130" t="s">
        <v>19</v>
      </c>
      <c r="D30" s="133" t="s">
        <v>1</v>
      </c>
      <c r="E30" s="270" t="s">
        <v>553</v>
      </c>
      <c r="F30" s="131" t="s">
        <v>425</v>
      </c>
      <c r="G30" s="161">
        <v>248000</v>
      </c>
      <c r="H30" s="161">
        <v>248000</v>
      </c>
      <c r="I30" s="132">
        <v>206000</v>
      </c>
      <c r="J30" s="301">
        <f t="shared" si="1"/>
        <v>83.06451612903226</v>
      </c>
    </row>
    <row r="31" spans="1:10" s="129" customFormat="1" ht="12.75">
      <c r="A31" s="133"/>
      <c r="B31" s="130"/>
      <c r="C31" s="130"/>
      <c r="D31" s="133"/>
      <c r="E31" s="133" t="s">
        <v>575</v>
      </c>
      <c r="F31" s="159" t="s">
        <v>459</v>
      </c>
      <c r="G31" s="160">
        <f>0+G$32</f>
        <v>4395000</v>
      </c>
      <c r="H31" s="160">
        <f>0+H$32</f>
        <v>4646500</v>
      </c>
      <c r="I31" s="160">
        <f>0+I$32</f>
        <v>2084565.99</v>
      </c>
      <c r="J31" s="299">
        <f t="shared" si="1"/>
        <v>44.863144086947166</v>
      </c>
    </row>
    <row r="32" spans="1:10" s="129" customFormat="1" ht="12.75">
      <c r="A32" s="133"/>
      <c r="B32" s="130"/>
      <c r="C32" s="130" t="s">
        <v>321</v>
      </c>
      <c r="D32" s="133" t="s">
        <v>19</v>
      </c>
      <c r="E32" s="270" t="s">
        <v>576</v>
      </c>
      <c r="F32" s="131" t="s">
        <v>460</v>
      </c>
      <c r="G32" s="161">
        <v>4395000</v>
      </c>
      <c r="H32" s="161">
        <v>4646500</v>
      </c>
      <c r="I32" s="132">
        <v>2084565.99</v>
      </c>
      <c r="J32" s="301">
        <f t="shared" si="1"/>
        <v>44.863144086947166</v>
      </c>
    </row>
    <row r="33" spans="1:10" s="129" customFormat="1" ht="6" customHeight="1">
      <c r="A33" s="133"/>
      <c r="B33" s="130"/>
      <c r="C33" s="130"/>
      <c r="D33" s="133"/>
      <c r="E33" s="270"/>
      <c r="F33" s="131"/>
      <c r="G33" s="161"/>
      <c r="H33" s="161"/>
      <c r="I33" s="132"/>
      <c r="J33" s="301"/>
    </row>
    <row r="34" spans="1:10" s="129" customFormat="1" ht="12.75">
      <c r="A34" s="266" t="s">
        <v>2594</v>
      </c>
      <c r="B34" s="267"/>
      <c r="C34" s="267"/>
      <c r="D34" s="266"/>
      <c r="E34" s="267"/>
      <c r="F34" s="266" t="s">
        <v>2595</v>
      </c>
      <c r="G34" s="269">
        <f>G36+G39+G42+G45+G47+G49</f>
        <v>6762000</v>
      </c>
      <c r="H34" s="269">
        <f>H36+H39+H42+H45+H47+H49</f>
        <v>6506700</v>
      </c>
      <c r="I34" s="269">
        <f>I36+I39+I42+I45+I47+I49</f>
        <v>3789405.46</v>
      </c>
      <c r="J34" s="298">
        <f>IF(OR($H34=0,$I34=0),"-",$I34/$H34*100)</f>
        <v>58.23851506908264</v>
      </c>
    </row>
    <row r="35" spans="1:10" s="129" customFormat="1" ht="4.5" customHeight="1">
      <c r="A35" s="133"/>
      <c r="B35" s="130"/>
      <c r="C35" s="130"/>
      <c r="D35" s="133"/>
      <c r="E35" s="130"/>
      <c r="F35" s="133"/>
      <c r="G35" s="160"/>
      <c r="H35" s="160"/>
      <c r="I35" s="160"/>
      <c r="J35" s="299"/>
    </row>
    <row r="36" spans="1:10" s="129" customFormat="1" ht="12.75">
      <c r="A36" s="133"/>
      <c r="B36" s="130"/>
      <c r="C36" s="130"/>
      <c r="D36" s="133"/>
      <c r="E36" s="133" t="s">
        <v>543</v>
      </c>
      <c r="F36" s="159" t="s">
        <v>380</v>
      </c>
      <c r="G36" s="160">
        <f>0+G37+G$38</f>
        <v>170000</v>
      </c>
      <c r="H36" s="160">
        <f>0+H37+H$38</f>
        <v>179000</v>
      </c>
      <c r="I36" s="160">
        <f>0+I37+I$38</f>
        <v>172984.1</v>
      </c>
      <c r="J36" s="299">
        <f aca="true" t="shared" si="2" ref="J36:J50">IF(OR($H36=0,$I36=0),"-",$I36/$H36*100)</f>
        <v>96.63916201117318</v>
      </c>
    </row>
    <row r="37" spans="1:10" s="129" customFormat="1" ht="12.75">
      <c r="A37" s="133"/>
      <c r="B37" s="130"/>
      <c r="C37" s="130"/>
      <c r="D37" s="133"/>
      <c r="E37" s="270" t="s">
        <v>544</v>
      </c>
      <c r="F37" s="131" t="s">
        <v>383</v>
      </c>
      <c r="G37" s="161">
        <v>70000</v>
      </c>
      <c r="H37" s="161">
        <v>70000</v>
      </c>
      <c r="I37" s="132">
        <v>64008</v>
      </c>
      <c r="J37" s="301">
        <f>IF(OR($H37=0,$I37=0),"-",$I37/$H37*100)</f>
        <v>91.44</v>
      </c>
    </row>
    <row r="38" spans="1:10" s="129" customFormat="1" ht="12.75">
      <c r="A38" s="133"/>
      <c r="B38" s="130"/>
      <c r="C38" s="130" t="s">
        <v>19</v>
      </c>
      <c r="D38" s="133" t="s">
        <v>612</v>
      </c>
      <c r="E38" s="270" t="s">
        <v>545</v>
      </c>
      <c r="F38" s="131" t="s">
        <v>387</v>
      </c>
      <c r="G38" s="161">
        <v>100000</v>
      </c>
      <c r="H38" s="161">
        <v>109000</v>
      </c>
      <c r="I38" s="132">
        <v>108976.1</v>
      </c>
      <c r="J38" s="301">
        <f t="shared" si="2"/>
        <v>99.97807339449541</v>
      </c>
    </row>
    <row r="39" spans="1:10" s="129" customFormat="1" ht="12.75">
      <c r="A39" s="133"/>
      <c r="B39" s="130"/>
      <c r="C39" s="130"/>
      <c r="D39" s="133"/>
      <c r="E39" s="133" t="s">
        <v>550</v>
      </c>
      <c r="F39" s="159" t="s">
        <v>391</v>
      </c>
      <c r="G39" s="160">
        <f>0+G$40+G$41</f>
        <v>225000</v>
      </c>
      <c r="H39" s="160">
        <f>0+H$40+H$41</f>
        <v>225000</v>
      </c>
      <c r="I39" s="160">
        <f>0+I$40+I$41</f>
        <v>115574.41</v>
      </c>
      <c r="J39" s="299">
        <f t="shared" si="2"/>
        <v>51.36640444444445</v>
      </c>
    </row>
    <row r="40" spans="1:10" s="129" customFormat="1" ht="12.75">
      <c r="A40" s="133"/>
      <c r="B40" s="130"/>
      <c r="C40" s="130" t="s">
        <v>19</v>
      </c>
      <c r="D40" s="133" t="s">
        <v>616</v>
      </c>
      <c r="E40" s="270" t="s">
        <v>617</v>
      </c>
      <c r="F40" s="131" t="s">
        <v>396</v>
      </c>
      <c r="G40" s="161">
        <v>25000</v>
      </c>
      <c r="H40" s="161">
        <v>25000</v>
      </c>
      <c r="I40" s="132">
        <v>12561.25</v>
      </c>
      <c r="J40" s="301">
        <f t="shared" si="2"/>
        <v>50.245</v>
      </c>
    </row>
    <row r="41" spans="1:10" s="129" customFormat="1" ht="12.75">
      <c r="A41" s="133"/>
      <c r="B41" s="130"/>
      <c r="C41" s="130" t="s">
        <v>19</v>
      </c>
      <c r="D41" s="133" t="s">
        <v>618</v>
      </c>
      <c r="E41" s="270" t="s">
        <v>551</v>
      </c>
      <c r="F41" s="131" t="s">
        <v>391</v>
      </c>
      <c r="G41" s="161">
        <v>200000</v>
      </c>
      <c r="H41" s="161">
        <v>200000</v>
      </c>
      <c r="I41" s="132">
        <v>103013.16</v>
      </c>
      <c r="J41" s="301">
        <f t="shared" si="2"/>
        <v>51.50658</v>
      </c>
    </row>
    <row r="42" spans="1:10" s="129" customFormat="1" ht="12.75">
      <c r="A42" s="133"/>
      <c r="B42" s="130"/>
      <c r="C42" s="130"/>
      <c r="D42" s="133"/>
      <c r="E42" s="133" t="s">
        <v>619</v>
      </c>
      <c r="F42" s="159" t="s">
        <v>404</v>
      </c>
      <c r="G42" s="160">
        <f>0+G$43+G$44</f>
        <v>60000</v>
      </c>
      <c r="H42" s="160">
        <f>0+H$43+H$44</f>
        <v>60000</v>
      </c>
      <c r="I42" s="160">
        <f>0+I$43+I$44</f>
        <v>27143.05</v>
      </c>
      <c r="J42" s="299">
        <f t="shared" si="2"/>
        <v>45.238416666666666</v>
      </c>
    </row>
    <row r="43" spans="1:10" s="129" customFormat="1" ht="12.75">
      <c r="A43" s="133"/>
      <c r="B43" s="130"/>
      <c r="C43" s="130" t="s">
        <v>19</v>
      </c>
      <c r="D43" s="133" t="s">
        <v>620</v>
      </c>
      <c r="E43" s="270" t="s">
        <v>621</v>
      </c>
      <c r="F43" s="131" t="s">
        <v>407</v>
      </c>
      <c r="G43" s="161">
        <v>50000</v>
      </c>
      <c r="H43" s="161">
        <v>50000</v>
      </c>
      <c r="I43" s="132">
        <v>18254.3</v>
      </c>
      <c r="J43" s="301">
        <f t="shared" si="2"/>
        <v>36.508599999999994</v>
      </c>
    </row>
    <row r="44" spans="1:10" s="129" customFormat="1" ht="12.75">
      <c r="A44" s="133"/>
      <c r="B44" s="130"/>
      <c r="C44" s="130" t="s">
        <v>19</v>
      </c>
      <c r="D44" s="133" t="s">
        <v>622</v>
      </c>
      <c r="E44" s="270" t="s">
        <v>623</v>
      </c>
      <c r="F44" s="131" t="s">
        <v>408</v>
      </c>
      <c r="G44" s="161">
        <v>10000</v>
      </c>
      <c r="H44" s="161">
        <v>10000</v>
      </c>
      <c r="I44" s="132">
        <v>8888.75</v>
      </c>
      <c r="J44" s="301">
        <f t="shared" si="2"/>
        <v>88.8875</v>
      </c>
    </row>
    <row r="45" spans="1:10" s="129" customFormat="1" ht="12.75">
      <c r="A45" s="133"/>
      <c r="B45" s="130"/>
      <c r="C45" s="130"/>
      <c r="D45" s="133"/>
      <c r="E45" s="133" t="s">
        <v>626</v>
      </c>
      <c r="F45" s="159" t="s">
        <v>437</v>
      </c>
      <c r="G45" s="160">
        <f>0+G$46</f>
        <v>4593000</v>
      </c>
      <c r="H45" s="160">
        <f>0+H$46</f>
        <v>4399400</v>
      </c>
      <c r="I45" s="160">
        <f>0+I$46</f>
        <v>2230488.63</v>
      </c>
      <c r="J45" s="299">
        <f t="shared" si="2"/>
        <v>50.699837023230444</v>
      </c>
    </row>
    <row r="46" spans="1:13" s="129" customFormat="1" ht="12.75">
      <c r="A46" s="133"/>
      <c r="B46" s="130"/>
      <c r="C46" s="130" t="s">
        <v>321</v>
      </c>
      <c r="D46" s="133" t="s">
        <v>627</v>
      </c>
      <c r="E46" s="270" t="s">
        <v>628</v>
      </c>
      <c r="F46" s="131" t="s">
        <v>326</v>
      </c>
      <c r="G46" s="161">
        <v>4593000</v>
      </c>
      <c r="H46" s="161">
        <v>4399400</v>
      </c>
      <c r="I46" s="132">
        <v>2230488.63</v>
      </c>
      <c r="J46" s="301">
        <f t="shared" si="2"/>
        <v>50.699837023230444</v>
      </c>
      <c r="K46" s="162"/>
      <c r="L46" s="162"/>
      <c r="M46" s="162"/>
    </row>
    <row r="47" spans="1:13" s="129" customFormat="1" ht="12.75">
      <c r="A47" s="133"/>
      <c r="B47" s="130"/>
      <c r="C47" s="130"/>
      <c r="D47" s="133"/>
      <c r="E47" s="133" t="s">
        <v>575</v>
      </c>
      <c r="F47" s="159" t="s">
        <v>459</v>
      </c>
      <c r="G47" s="160">
        <f>G48</f>
        <v>300000</v>
      </c>
      <c r="H47" s="160">
        <f>H48</f>
        <v>300000</v>
      </c>
      <c r="I47" s="160">
        <f>I48</f>
        <v>85178.58</v>
      </c>
      <c r="J47" s="299">
        <f t="shared" si="2"/>
        <v>28.392860000000002</v>
      </c>
      <c r="K47" s="162"/>
      <c r="L47" s="162"/>
      <c r="M47" s="162"/>
    </row>
    <row r="48" spans="1:13" s="129" customFormat="1" ht="12.75">
      <c r="A48" s="133"/>
      <c r="B48" s="130"/>
      <c r="C48" s="130"/>
      <c r="D48" s="133"/>
      <c r="E48" s="270" t="s">
        <v>576</v>
      </c>
      <c r="F48" s="131" t="s">
        <v>460</v>
      </c>
      <c r="G48" s="161">
        <v>300000</v>
      </c>
      <c r="H48" s="161">
        <v>300000</v>
      </c>
      <c r="I48" s="132">
        <v>85178.58</v>
      </c>
      <c r="J48" s="301">
        <f t="shared" si="2"/>
        <v>28.392860000000002</v>
      </c>
      <c r="K48" s="162"/>
      <c r="L48" s="162"/>
      <c r="M48" s="162"/>
    </row>
    <row r="49" spans="1:10" s="129" customFormat="1" ht="25.5" customHeight="1">
      <c r="A49" s="133"/>
      <c r="B49" s="130"/>
      <c r="C49" s="130"/>
      <c r="D49" s="133"/>
      <c r="E49" s="133" t="s">
        <v>509</v>
      </c>
      <c r="F49" s="159" t="s">
        <v>510</v>
      </c>
      <c r="G49" s="160">
        <f>0+G$50</f>
        <v>1414000</v>
      </c>
      <c r="H49" s="160">
        <f>0+H$50</f>
        <v>1343300</v>
      </c>
      <c r="I49" s="160">
        <f>0+I$50</f>
        <v>1158036.69</v>
      </c>
      <c r="J49" s="299">
        <f t="shared" si="2"/>
        <v>86.20834437579096</v>
      </c>
    </row>
    <row r="50" spans="1:10" s="129" customFormat="1" ht="25.5">
      <c r="A50" s="133"/>
      <c r="B50" s="130"/>
      <c r="C50" s="130" t="s">
        <v>321</v>
      </c>
      <c r="D50" s="133" t="s">
        <v>639</v>
      </c>
      <c r="E50" s="270" t="s">
        <v>511</v>
      </c>
      <c r="F50" s="131" t="s">
        <v>512</v>
      </c>
      <c r="G50" s="161">
        <v>1414000</v>
      </c>
      <c r="H50" s="161">
        <v>1343300</v>
      </c>
      <c r="I50" s="132">
        <v>1158036.69</v>
      </c>
      <c r="J50" s="301">
        <f t="shared" si="2"/>
        <v>86.20834437579096</v>
      </c>
    </row>
    <row r="51" spans="1:10" s="129" customFormat="1" ht="6.75" customHeight="1">
      <c r="A51" s="133"/>
      <c r="B51" s="130"/>
      <c r="C51" s="130"/>
      <c r="D51" s="133"/>
      <c r="E51" s="270"/>
      <c r="F51" s="131"/>
      <c r="G51" s="161"/>
      <c r="H51" s="161"/>
      <c r="I51" s="132"/>
      <c r="J51" s="301"/>
    </row>
    <row r="52" spans="1:10" s="129" customFormat="1" ht="25.5">
      <c r="A52" s="266" t="s">
        <v>2596</v>
      </c>
      <c r="B52" s="267"/>
      <c r="C52" s="267"/>
      <c r="D52" s="266"/>
      <c r="E52" s="267"/>
      <c r="F52" s="268" t="s">
        <v>2675</v>
      </c>
      <c r="G52" s="269">
        <f>G54+G86+G120</f>
        <v>249299160</v>
      </c>
      <c r="H52" s="269">
        <f>H54+H86+H120</f>
        <v>248109670</v>
      </c>
      <c r="I52" s="269">
        <f>I54+I86+I120</f>
        <v>213724654.12</v>
      </c>
      <c r="J52" s="298">
        <f>IF(OR($H52=0,$I52=0),"-",$I52/$H52*100)</f>
        <v>86.14120284791802</v>
      </c>
    </row>
    <row r="53" spans="1:10" s="121" customFormat="1" ht="6.75" customHeight="1">
      <c r="A53" s="133"/>
      <c r="B53" s="130"/>
      <c r="C53" s="130"/>
      <c r="D53" s="133"/>
      <c r="E53" s="130"/>
      <c r="F53" s="159"/>
      <c r="G53" s="160"/>
      <c r="H53" s="160"/>
      <c r="I53" s="160"/>
      <c r="J53" s="299"/>
    </row>
    <row r="54" spans="1:10" s="129" customFormat="1" ht="12.75">
      <c r="A54" s="266" t="s">
        <v>2597</v>
      </c>
      <c r="B54" s="267"/>
      <c r="C54" s="267"/>
      <c r="D54" s="266"/>
      <c r="E54" s="267"/>
      <c r="F54" s="268" t="s">
        <v>2598</v>
      </c>
      <c r="G54" s="269">
        <f>G56+G59+G61+G63+G66+G68+G70+G72+G74+G76+G79+G81+G83</f>
        <v>134378160</v>
      </c>
      <c r="H54" s="269">
        <f>H56+H59+H61+H63+H66+H68+H70+H72+H74+H76+H79+H81+H83</f>
        <v>133188670</v>
      </c>
      <c r="I54" s="269">
        <f>I56+I59+I61+I63+I66+I68+I70+I72+I74+I76+I79+I81+I83</f>
        <v>115006335.19000001</v>
      </c>
      <c r="J54" s="298">
        <f>IF(OR($H54=0,$I54=0),"-",$I54/$H54*100)</f>
        <v>86.34843728824683</v>
      </c>
    </row>
    <row r="55" spans="1:10" s="121" customFormat="1" ht="6.75" customHeight="1">
      <c r="A55" s="133"/>
      <c r="B55" s="130"/>
      <c r="C55" s="130"/>
      <c r="D55" s="133"/>
      <c r="E55" s="130"/>
      <c r="F55" s="159"/>
      <c r="G55" s="160"/>
      <c r="H55" s="160"/>
      <c r="I55" s="160"/>
      <c r="J55" s="299"/>
    </row>
    <row r="56" spans="1:10" s="129" customFormat="1" ht="12.75">
      <c r="A56" s="133"/>
      <c r="B56" s="130"/>
      <c r="C56" s="130"/>
      <c r="D56" s="133"/>
      <c r="E56" s="133" t="s">
        <v>543</v>
      </c>
      <c r="F56" s="159" t="s">
        <v>380</v>
      </c>
      <c r="G56" s="160">
        <f>G57+G58</f>
        <v>175000</v>
      </c>
      <c r="H56" s="160">
        <f>H57+H58</f>
        <v>175000</v>
      </c>
      <c r="I56" s="160">
        <f>I57+I58</f>
        <v>108029.99</v>
      </c>
      <c r="J56" s="299">
        <f aca="true" t="shared" si="3" ref="J56:J62">IF(OR($H56=0,$I56=0),"-",$I56/$H56*100)</f>
        <v>61.73142285714286</v>
      </c>
    </row>
    <row r="57" spans="1:10" s="129" customFormat="1" ht="12.75">
      <c r="A57" s="133"/>
      <c r="B57" s="130"/>
      <c r="C57" s="130"/>
      <c r="D57" s="133"/>
      <c r="E57" s="270" t="s">
        <v>544</v>
      </c>
      <c r="F57" s="131" t="s">
        <v>383</v>
      </c>
      <c r="G57" s="262">
        <v>5000</v>
      </c>
      <c r="H57" s="262">
        <v>5000</v>
      </c>
      <c r="I57" s="132">
        <v>950</v>
      </c>
      <c r="J57" s="301">
        <f t="shared" si="3"/>
        <v>19</v>
      </c>
    </row>
    <row r="58" spans="1:10" s="129" customFormat="1" ht="12.75">
      <c r="A58" s="133"/>
      <c r="B58" s="130"/>
      <c r="C58" s="130"/>
      <c r="D58" s="133"/>
      <c r="E58" s="270" t="s">
        <v>545</v>
      </c>
      <c r="F58" s="131" t="s">
        <v>387</v>
      </c>
      <c r="G58" s="262">
        <v>170000</v>
      </c>
      <c r="H58" s="262">
        <v>170000</v>
      </c>
      <c r="I58" s="132">
        <v>107079.99</v>
      </c>
      <c r="J58" s="301">
        <f t="shared" si="3"/>
        <v>62.988229411764706</v>
      </c>
    </row>
    <row r="59" spans="1:10" s="129" customFormat="1" ht="12.75">
      <c r="A59" s="133"/>
      <c r="B59" s="130"/>
      <c r="C59" s="130"/>
      <c r="D59" s="133"/>
      <c r="E59" s="133" t="s">
        <v>550</v>
      </c>
      <c r="F59" s="159" t="s">
        <v>391</v>
      </c>
      <c r="G59" s="160">
        <f>G60</f>
        <v>1800000</v>
      </c>
      <c r="H59" s="160">
        <f>H60</f>
        <v>2067700</v>
      </c>
      <c r="I59" s="160">
        <f>I60</f>
        <v>2067678.49</v>
      </c>
      <c r="J59" s="299">
        <f t="shared" si="3"/>
        <v>99.99895971369153</v>
      </c>
    </row>
    <row r="60" spans="1:10" s="129" customFormat="1" ht="12.75">
      <c r="A60" s="133"/>
      <c r="B60" s="130"/>
      <c r="C60" s="130"/>
      <c r="D60" s="133"/>
      <c r="E60" s="270" t="s">
        <v>551</v>
      </c>
      <c r="F60" s="131" t="s">
        <v>391</v>
      </c>
      <c r="G60" s="262">
        <v>1800000</v>
      </c>
      <c r="H60" s="262">
        <v>2067700</v>
      </c>
      <c r="I60" s="132">
        <v>2067678.49</v>
      </c>
      <c r="J60" s="301">
        <f t="shared" si="3"/>
        <v>99.99895971369153</v>
      </c>
    </row>
    <row r="61" spans="1:10" s="129" customFormat="1" ht="12.75">
      <c r="A61" s="133"/>
      <c r="B61" s="130"/>
      <c r="C61" s="130"/>
      <c r="D61" s="133"/>
      <c r="E61" s="133" t="s">
        <v>789</v>
      </c>
      <c r="F61" s="159" t="s">
        <v>400</v>
      </c>
      <c r="G61" s="160">
        <f>G62</f>
        <v>5160400</v>
      </c>
      <c r="H61" s="160">
        <f>H62</f>
        <v>5160400</v>
      </c>
      <c r="I61" s="160">
        <f>I62</f>
        <v>5160366.97</v>
      </c>
      <c r="J61" s="299">
        <f t="shared" si="3"/>
        <v>99.9993599333385</v>
      </c>
    </row>
    <row r="62" spans="1:10" s="129" customFormat="1" ht="25.5">
      <c r="A62" s="133"/>
      <c r="B62" s="130"/>
      <c r="C62" s="130"/>
      <c r="D62" s="133"/>
      <c r="E62" s="270" t="s">
        <v>791</v>
      </c>
      <c r="F62" s="131" t="s">
        <v>402</v>
      </c>
      <c r="G62" s="161">
        <v>5160400</v>
      </c>
      <c r="H62" s="161">
        <v>5160400</v>
      </c>
      <c r="I62" s="132">
        <v>5160366.97</v>
      </c>
      <c r="J62" s="301">
        <f t="shared" si="3"/>
        <v>99.9993599333385</v>
      </c>
    </row>
    <row r="63" spans="1:10" s="129" customFormat="1" ht="12.75">
      <c r="A63" s="133"/>
      <c r="B63" s="130"/>
      <c r="C63" s="130"/>
      <c r="D63" s="133"/>
      <c r="E63" s="133" t="s">
        <v>619</v>
      </c>
      <c r="F63" s="159" t="s">
        <v>404</v>
      </c>
      <c r="G63" s="160">
        <f>G64+G65</f>
        <v>220000</v>
      </c>
      <c r="H63" s="160">
        <f>H64+H65</f>
        <v>220000</v>
      </c>
      <c r="I63" s="160">
        <f>I64+I65</f>
        <v>199398.46</v>
      </c>
      <c r="J63" s="299">
        <f>IF(OR($H63=0,$I63=0),"-",$I63/$H63*100)</f>
        <v>90.63566363636363</v>
      </c>
    </row>
    <row r="64" spans="1:10" s="129" customFormat="1" ht="12.75">
      <c r="A64" s="133"/>
      <c r="B64" s="130"/>
      <c r="C64" s="130"/>
      <c r="D64" s="133"/>
      <c r="E64" s="270" t="s">
        <v>621</v>
      </c>
      <c r="F64" s="131" t="s">
        <v>407</v>
      </c>
      <c r="G64" s="262">
        <v>200000</v>
      </c>
      <c r="H64" s="262">
        <v>200000</v>
      </c>
      <c r="I64" s="132">
        <v>185290.86</v>
      </c>
      <c r="J64" s="300">
        <f>IF(OR($H64=0,$I64=0),"-",$I64/$H64*100)</f>
        <v>92.64542999999999</v>
      </c>
    </row>
    <row r="65" spans="1:10" s="129" customFormat="1" ht="12.75">
      <c r="A65" s="133"/>
      <c r="B65" s="130"/>
      <c r="C65" s="130"/>
      <c r="D65" s="133"/>
      <c r="E65" s="270" t="s">
        <v>623</v>
      </c>
      <c r="F65" s="131" t="s">
        <v>408</v>
      </c>
      <c r="G65" s="262">
        <v>20000</v>
      </c>
      <c r="H65" s="262">
        <v>20000</v>
      </c>
      <c r="I65" s="132">
        <v>14107.6</v>
      </c>
      <c r="J65" s="300">
        <f>IF(OR($H65=0,$I65=0),"-",$I65/$H65*100)</f>
        <v>70.538</v>
      </c>
    </row>
    <row r="66" spans="1:10" s="129" customFormat="1" ht="25.5">
      <c r="A66" s="133"/>
      <c r="B66" s="130"/>
      <c r="C66" s="130"/>
      <c r="D66" s="133"/>
      <c r="E66" s="133" t="s">
        <v>770</v>
      </c>
      <c r="F66" s="159" t="s">
        <v>410</v>
      </c>
      <c r="G66" s="160">
        <f>G67</f>
        <v>27894300</v>
      </c>
      <c r="H66" s="160">
        <f>H67</f>
        <v>27894300</v>
      </c>
      <c r="I66" s="160">
        <f>I67</f>
        <v>27892822.24</v>
      </c>
      <c r="J66" s="299">
        <f aca="true" t="shared" si="4" ref="J66:J75">IF(OR($H66=0,$I66=0),"-",$I66/$H66*100)</f>
        <v>99.99470228684713</v>
      </c>
    </row>
    <row r="67" spans="1:10" s="129" customFormat="1" ht="12.75">
      <c r="A67" s="133"/>
      <c r="B67" s="130"/>
      <c r="C67" s="130"/>
      <c r="D67" s="133"/>
      <c r="E67" s="270" t="s">
        <v>772</v>
      </c>
      <c r="F67" s="130" t="s">
        <v>410</v>
      </c>
      <c r="G67" s="161">
        <v>27894300</v>
      </c>
      <c r="H67" s="161">
        <v>27894300</v>
      </c>
      <c r="I67" s="132">
        <v>27892822.24</v>
      </c>
      <c r="J67" s="301">
        <f t="shared" si="4"/>
        <v>99.99470228684713</v>
      </c>
    </row>
    <row r="68" spans="1:10" s="129" customFormat="1" ht="12.75">
      <c r="A68" s="133"/>
      <c r="B68" s="130"/>
      <c r="C68" s="130"/>
      <c r="D68" s="133"/>
      <c r="E68" s="133" t="s">
        <v>680</v>
      </c>
      <c r="F68" s="159" t="s">
        <v>415</v>
      </c>
      <c r="G68" s="160">
        <f>G69</f>
        <v>2160000</v>
      </c>
      <c r="H68" s="160">
        <f>H69</f>
        <v>2160000</v>
      </c>
      <c r="I68" s="160">
        <f>I69</f>
        <v>1755883.67</v>
      </c>
      <c r="J68" s="299">
        <f t="shared" si="4"/>
        <v>81.29091064814814</v>
      </c>
    </row>
    <row r="69" spans="1:10" s="129" customFormat="1" ht="12.75">
      <c r="A69" s="133"/>
      <c r="B69" s="130"/>
      <c r="C69" s="130"/>
      <c r="D69" s="133"/>
      <c r="E69" s="270" t="s">
        <v>682</v>
      </c>
      <c r="F69" s="131" t="s">
        <v>418</v>
      </c>
      <c r="G69" s="161">
        <v>2160000</v>
      </c>
      <c r="H69" s="161">
        <v>2160000</v>
      </c>
      <c r="I69" s="132">
        <v>1755883.67</v>
      </c>
      <c r="J69" s="301">
        <f t="shared" si="4"/>
        <v>81.29091064814814</v>
      </c>
    </row>
    <row r="70" spans="1:10" s="129" customFormat="1" ht="25.5">
      <c r="A70" s="133"/>
      <c r="B70" s="130"/>
      <c r="C70" s="130"/>
      <c r="D70" s="133"/>
      <c r="E70" s="133" t="s">
        <v>760</v>
      </c>
      <c r="F70" s="159" t="s">
        <v>420</v>
      </c>
      <c r="G70" s="160">
        <f>G71</f>
        <v>20000</v>
      </c>
      <c r="H70" s="160">
        <f>H71</f>
        <v>20000</v>
      </c>
      <c r="I70" s="160">
        <f>I71</f>
        <v>19863</v>
      </c>
      <c r="J70" s="299">
        <f t="shared" si="4"/>
        <v>99.315</v>
      </c>
    </row>
    <row r="71" spans="1:10" s="129" customFormat="1" ht="12.75">
      <c r="A71" s="133"/>
      <c r="B71" s="130"/>
      <c r="C71" s="130"/>
      <c r="D71" s="133"/>
      <c r="E71" s="270" t="s">
        <v>762</v>
      </c>
      <c r="F71" s="131" t="s">
        <v>422</v>
      </c>
      <c r="G71" s="161">
        <v>20000</v>
      </c>
      <c r="H71" s="161">
        <v>20000</v>
      </c>
      <c r="I71" s="132">
        <v>19863</v>
      </c>
      <c r="J71" s="301">
        <f t="shared" si="4"/>
        <v>99.315</v>
      </c>
    </row>
    <row r="72" spans="1:10" s="129" customFormat="1" ht="12.75">
      <c r="A72" s="133"/>
      <c r="B72" s="130"/>
      <c r="C72" s="130"/>
      <c r="D72" s="133"/>
      <c r="E72" s="133" t="s">
        <v>708</v>
      </c>
      <c r="F72" s="159" t="s">
        <v>433</v>
      </c>
      <c r="G72" s="160">
        <f>G73</f>
        <v>44105260</v>
      </c>
      <c r="H72" s="160">
        <f>H73</f>
        <v>43997370</v>
      </c>
      <c r="I72" s="160">
        <f>I73</f>
        <v>36615353.68</v>
      </c>
      <c r="J72" s="299">
        <f t="shared" si="4"/>
        <v>83.22168729630884</v>
      </c>
    </row>
    <row r="73" spans="1:10" s="129" customFormat="1" ht="38.25">
      <c r="A73" s="133"/>
      <c r="B73" s="130"/>
      <c r="C73" s="130"/>
      <c r="D73" s="133"/>
      <c r="E73" s="270" t="s">
        <v>710</v>
      </c>
      <c r="F73" s="131" t="s">
        <v>434</v>
      </c>
      <c r="G73" s="161">
        <v>44105260</v>
      </c>
      <c r="H73" s="161">
        <v>43997370</v>
      </c>
      <c r="I73" s="132">
        <v>36615353.68</v>
      </c>
      <c r="J73" s="301">
        <f t="shared" si="4"/>
        <v>83.22168729630884</v>
      </c>
    </row>
    <row r="74" spans="1:10" s="129" customFormat="1" ht="12.75">
      <c r="A74" s="133"/>
      <c r="B74" s="130"/>
      <c r="C74" s="130"/>
      <c r="D74" s="133"/>
      <c r="E74" s="133" t="s">
        <v>626</v>
      </c>
      <c r="F74" s="159" t="s">
        <v>437</v>
      </c>
      <c r="G74" s="160">
        <f>G75</f>
        <v>2474000</v>
      </c>
      <c r="H74" s="160">
        <f>H75</f>
        <v>2414000</v>
      </c>
      <c r="I74" s="160">
        <f>I75</f>
        <v>478325.33</v>
      </c>
      <c r="J74" s="299">
        <f t="shared" si="4"/>
        <v>19.814636702568354</v>
      </c>
    </row>
    <row r="75" spans="1:10" s="129" customFormat="1" ht="12.75">
      <c r="A75" s="133"/>
      <c r="B75" s="130"/>
      <c r="C75" s="130"/>
      <c r="D75" s="133"/>
      <c r="E75" s="270" t="s">
        <v>628</v>
      </c>
      <c r="F75" s="131" t="s">
        <v>326</v>
      </c>
      <c r="G75" s="161">
        <v>2474000</v>
      </c>
      <c r="H75" s="161">
        <v>2414000</v>
      </c>
      <c r="I75" s="132">
        <v>478325.33</v>
      </c>
      <c r="J75" s="301">
        <f t="shared" si="4"/>
        <v>19.814636702568354</v>
      </c>
    </row>
    <row r="76" spans="1:10" s="129" customFormat="1" ht="12.75">
      <c r="A76" s="133"/>
      <c r="B76" s="130"/>
      <c r="C76" s="130"/>
      <c r="D76" s="133"/>
      <c r="E76" s="133" t="s">
        <v>648</v>
      </c>
      <c r="F76" s="159" t="s">
        <v>441</v>
      </c>
      <c r="G76" s="160">
        <f>G77+G78</f>
        <v>25467400</v>
      </c>
      <c r="H76" s="160">
        <f>H77+H78</f>
        <v>25022100</v>
      </c>
      <c r="I76" s="160">
        <f>I77+I78</f>
        <v>20736906.810000002</v>
      </c>
      <c r="J76" s="299">
        <f aca="true" t="shared" si="5" ref="J76:J112">IF(OR($H76=0,$I76=0),"-",$I76/$H76*100)</f>
        <v>82.87436630019064</v>
      </c>
    </row>
    <row r="77" spans="1:10" s="129" customFormat="1" ht="12.75">
      <c r="A77" s="133"/>
      <c r="B77" s="130"/>
      <c r="C77" s="130"/>
      <c r="D77" s="133"/>
      <c r="E77" s="270" t="s">
        <v>650</v>
      </c>
      <c r="F77" s="131" t="s">
        <v>443</v>
      </c>
      <c r="G77" s="161">
        <v>21567400</v>
      </c>
      <c r="H77" s="161">
        <v>21206400</v>
      </c>
      <c r="I77" s="132">
        <v>18407552.82</v>
      </c>
      <c r="J77" s="301">
        <f t="shared" si="5"/>
        <v>86.80187500000001</v>
      </c>
    </row>
    <row r="78" spans="1:10" s="129" customFormat="1" ht="12.75">
      <c r="A78" s="133"/>
      <c r="B78" s="130"/>
      <c r="C78" s="130"/>
      <c r="D78" s="133"/>
      <c r="E78" s="270" t="s">
        <v>694</v>
      </c>
      <c r="F78" s="131" t="s">
        <v>444</v>
      </c>
      <c r="G78" s="161">
        <v>3900000</v>
      </c>
      <c r="H78" s="161">
        <v>3815700</v>
      </c>
      <c r="I78" s="132">
        <v>2329353.99</v>
      </c>
      <c r="J78" s="301">
        <f t="shared" si="5"/>
        <v>61.046570485101036</v>
      </c>
    </row>
    <row r="79" spans="1:10" s="129" customFormat="1" ht="25.5">
      <c r="A79" s="133"/>
      <c r="B79" s="130"/>
      <c r="C79" s="130"/>
      <c r="D79" s="133"/>
      <c r="E79" s="133" t="s">
        <v>505</v>
      </c>
      <c r="F79" s="159" t="s">
        <v>506</v>
      </c>
      <c r="G79" s="160">
        <f>G80</f>
        <v>293000</v>
      </c>
      <c r="H79" s="160">
        <f>H80</f>
        <v>293000</v>
      </c>
      <c r="I79" s="160">
        <f>I80</f>
        <v>0</v>
      </c>
      <c r="J79" s="299" t="str">
        <f t="shared" si="5"/>
        <v>-</v>
      </c>
    </row>
    <row r="80" spans="1:10" s="129" customFormat="1" ht="25.5">
      <c r="A80" s="133"/>
      <c r="B80" s="130"/>
      <c r="C80" s="130"/>
      <c r="D80" s="133"/>
      <c r="E80" s="270" t="s">
        <v>507</v>
      </c>
      <c r="F80" s="131" t="s">
        <v>508</v>
      </c>
      <c r="G80" s="161">
        <v>293000</v>
      </c>
      <c r="H80" s="161">
        <v>293000</v>
      </c>
      <c r="I80" s="132">
        <v>0</v>
      </c>
      <c r="J80" s="301" t="str">
        <f t="shared" si="5"/>
        <v>-</v>
      </c>
    </row>
    <row r="81" spans="1:10" s="129" customFormat="1" ht="25.5">
      <c r="A81" s="133"/>
      <c r="B81" s="130"/>
      <c r="C81" s="130"/>
      <c r="D81" s="133"/>
      <c r="E81" s="133" t="s">
        <v>515</v>
      </c>
      <c r="F81" s="159" t="s">
        <v>516</v>
      </c>
      <c r="G81" s="160">
        <f>G82</f>
        <v>7726000</v>
      </c>
      <c r="H81" s="160">
        <f>H82</f>
        <v>7726000</v>
      </c>
      <c r="I81" s="160">
        <f>I82</f>
        <v>4868870.82</v>
      </c>
      <c r="J81" s="299">
        <f t="shared" si="5"/>
        <v>63.019296142894135</v>
      </c>
    </row>
    <row r="82" spans="1:10" s="129" customFormat="1" ht="25.5">
      <c r="A82" s="133"/>
      <c r="B82" s="130"/>
      <c r="C82" s="130"/>
      <c r="D82" s="133"/>
      <c r="E82" s="270" t="s">
        <v>517</v>
      </c>
      <c r="F82" s="131" t="s">
        <v>516</v>
      </c>
      <c r="G82" s="161">
        <v>7726000</v>
      </c>
      <c r="H82" s="161">
        <v>7726000</v>
      </c>
      <c r="I82" s="132">
        <v>4868870.82</v>
      </c>
      <c r="J82" s="301">
        <f t="shared" si="5"/>
        <v>63.019296142894135</v>
      </c>
    </row>
    <row r="83" spans="1:10" s="129" customFormat="1" ht="25.5">
      <c r="A83" s="133"/>
      <c r="B83" s="130"/>
      <c r="C83" s="130"/>
      <c r="D83" s="133"/>
      <c r="E83" s="133" t="s">
        <v>520</v>
      </c>
      <c r="F83" s="159" t="s">
        <v>521</v>
      </c>
      <c r="G83" s="160">
        <f>G84</f>
        <v>16882800</v>
      </c>
      <c r="H83" s="160">
        <f>H84</f>
        <v>16038800</v>
      </c>
      <c r="I83" s="160">
        <f>I84</f>
        <v>15102835.73</v>
      </c>
      <c r="J83" s="299">
        <f t="shared" si="5"/>
        <v>94.16437470384318</v>
      </c>
    </row>
    <row r="84" spans="1:10" s="129" customFormat="1" ht="25.5">
      <c r="A84" s="133"/>
      <c r="B84" s="130"/>
      <c r="C84" s="130"/>
      <c r="D84" s="133"/>
      <c r="E84" s="270" t="s">
        <v>522</v>
      </c>
      <c r="F84" s="131" t="s">
        <v>521</v>
      </c>
      <c r="G84" s="161">
        <v>16882800</v>
      </c>
      <c r="H84" s="161">
        <v>16038800</v>
      </c>
      <c r="I84" s="132">
        <v>15102835.73</v>
      </c>
      <c r="J84" s="301">
        <f t="shared" si="5"/>
        <v>94.16437470384318</v>
      </c>
    </row>
    <row r="85" spans="1:10" s="129" customFormat="1" ht="6.75" customHeight="1">
      <c r="A85" s="133"/>
      <c r="B85" s="130"/>
      <c r="C85" s="130"/>
      <c r="D85" s="133"/>
      <c r="E85" s="270"/>
      <c r="F85" s="131"/>
      <c r="G85" s="161"/>
      <c r="H85" s="161"/>
      <c r="I85" s="132"/>
      <c r="J85" s="301"/>
    </row>
    <row r="86" spans="1:10" s="129" customFormat="1" ht="25.5">
      <c r="A86" s="266" t="s">
        <v>2599</v>
      </c>
      <c r="B86" s="267"/>
      <c r="C86" s="267"/>
      <c r="D86" s="266"/>
      <c r="E86" s="267"/>
      <c r="F86" s="268" t="s">
        <v>2600</v>
      </c>
      <c r="G86" s="269">
        <f>G88+G91+G100+G104+G107+G109+G111+G113+G115+G117</f>
        <v>114741000</v>
      </c>
      <c r="H86" s="269">
        <f>H88+H91+H100+H104+H107+H109+H111+H113+H115+H117</f>
        <v>114741000</v>
      </c>
      <c r="I86" s="269">
        <f>I88+I91+I100+I104+I107+I109+I111+I113+I115+I117</f>
        <v>98539827.74</v>
      </c>
      <c r="J86" s="298">
        <f t="shared" si="5"/>
        <v>85.8802239304172</v>
      </c>
    </row>
    <row r="87" spans="1:10" s="129" customFormat="1" ht="6.75" customHeight="1">
      <c r="A87" s="133"/>
      <c r="B87" s="130"/>
      <c r="C87" s="130"/>
      <c r="D87" s="133"/>
      <c r="E87" s="130"/>
      <c r="F87" s="159"/>
      <c r="G87" s="160"/>
      <c r="H87" s="160"/>
      <c r="I87" s="160"/>
      <c r="J87" s="299"/>
    </row>
    <row r="88" spans="1:10" s="129" customFormat="1" ht="12.75">
      <c r="A88" s="133"/>
      <c r="B88" s="130"/>
      <c r="C88" s="130"/>
      <c r="D88" s="133"/>
      <c r="E88" s="133" t="s">
        <v>569</v>
      </c>
      <c r="F88" s="159" t="s">
        <v>373</v>
      </c>
      <c r="G88" s="160">
        <f>G89+G90</f>
        <v>6742000</v>
      </c>
      <c r="H88" s="160">
        <f>H89+H90</f>
        <v>7055000</v>
      </c>
      <c r="I88" s="160">
        <f>I89+I90</f>
        <v>6988130.84</v>
      </c>
      <c r="J88" s="299">
        <f t="shared" si="5"/>
        <v>99.0521734939759</v>
      </c>
    </row>
    <row r="89" spans="1:10" s="129" customFormat="1" ht="12.75">
      <c r="A89" s="133"/>
      <c r="B89" s="130"/>
      <c r="C89" s="130"/>
      <c r="D89" s="133"/>
      <c r="E89" s="270" t="s">
        <v>571</v>
      </c>
      <c r="F89" s="131" t="s">
        <v>376</v>
      </c>
      <c r="G89" s="161">
        <v>6605000</v>
      </c>
      <c r="H89" s="161">
        <v>6918000</v>
      </c>
      <c r="I89" s="132">
        <v>6858311.09</v>
      </c>
      <c r="J89" s="301">
        <f t="shared" si="5"/>
        <v>99.1371941312518</v>
      </c>
    </row>
    <row r="90" spans="1:10" s="129" customFormat="1" ht="12.75">
      <c r="A90" s="133"/>
      <c r="B90" s="130"/>
      <c r="C90" s="130"/>
      <c r="D90" s="133"/>
      <c r="E90" s="270" t="s">
        <v>806</v>
      </c>
      <c r="F90" s="131" t="s">
        <v>378</v>
      </c>
      <c r="G90" s="161">
        <v>137000</v>
      </c>
      <c r="H90" s="161">
        <v>137000</v>
      </c>
      <c r="I90" s="132">
        <v>129819.75</v>
      </c>
      <c r="J90" s="301">
        <f t="shared" si="5"/>
        <v>94.75894160583942</v>
      </c>
    </row>
    <row r="91" spans="1:10" s="129" customFormat="1" ht="12.75">
      <c r="A91" s="133"/>
      <c r="B91" s="130"/>
      <c r="C91" s="130"/>
      <c r="D91" s="133"/>
      <c r="E91" s="133" t="s">
        <v>543</v>
      </c>
      <c r="F91" s="159" t="s">
        <v>380</v>
      </c>
      <c r="G91" s="160">
        <f>G92+G93+G94+G95+G96+G97+G98+G99</f>
        <v>88674000</v>
      </c>
      <c r="H91" s="160">
        <f>H92+H93+H94+H95+H96+H97+H98+H99</f>
        <v>88360000</v>
      </c>
      <c r="I91" s="160">
        <f>I92+I93+I94+I95+I96+I97+I98+I99</f>
        <v>82237278.07999998</v>
      </c>
      <c r="J91" s="299">
        <f t="shared" si="5"/>
        <v>93.07070855590763</v>
      </c>
    </row>
    <row r="92" spans="1:10" s="129" customFormat="1" ht="12.75">
      <c r="A92" s="133"/>
      <c r="B92" s="130"/>
      <c r="C92" s="130"/>
      <c r="D92" s="133"/>
      <c r="E92" s="270" t="s">
        <v>819</v>
      </c>
      <c r="F92" s="131" t="s">
        <v>381</v>
      </c>
      <c r="G92" s="161">
        <v>2000</v>
      </c>
      <c r="H92" s="161">
        <v>2000</v>
      </c>
      <c r="I92" s="132">
        <v>476.59</v>
      </c>
      <c r="J92" s="301">
        <f t="shared" si="5"/>
        <v>23.8295</v>
      </c>
    </row>
    <row r="93" spans="1:10" s="129" customFormat="1" ht="12.75">
      <c r="A93" s="133"/>
      <c r="B93" s="130"/>
      <c r="C93" s="130"/>
      <c r="D93" s="133"/>
      <c r="E93" s="270" t="s">
        <v>800</v>
      </c>
      <c r="F93" s="131" t="s">
        <v>382</v>
      </c>
      <c r="G93" s="161">
        <v>58816000</v>
      </c>
      <c r="H93" s="161">
        <v>58492000</v>
      </c>
      <c r="I93" s="132">
        <v>54163490.06</v>
      </c>
      <c r="J93" s="301">
        <f t="shared" si="5"/>
        <v>92.59982571975655</v>
      </c>
    </row>
    <row r="94" spans="1:10" s="129" customFormat="1" ht="12.75">
      <c r="A94" s="133"/>
      <c r="B94" s="130"/>
      <c r="C94" s="130"/>
      <c r="D94" s="133"/>
      <c r="E94" s="270" t="s">
        <v>544</v>
      </c>
      <c r="F94" s="131" t="s">
        <v>383</v>
      </c>
      <c r="G94" s="161">
        <v>140000</v>
      </c>
      <c r="H94" s="161">
        <v>184000</v>
      </c>
      <c r="I94" s="132">
        <v>192860.5</v>
      </c>
      <c r="J94" s="301">
        <f t="shared" si="5"/>
        <v>104.8154891304348</v>
      </c>
    </row>
    <row r="95" spans="1:10" s="129" customFormat="1" ht="12.75">
      <c r="A95" s="133"/>
      <c r="B95" s="130"/>
      <c r="C95" s="130"/>
      <c r="D95" s="133"/>
      <c r="E95" s="270" t="s">
        <v>809</v>
      </c>
      <c r="F95" s="131" t="s">
        <v>384</v>
      </c>
      <c r="G95" s="161">
        <v>20222000</v>
      </c>
      <c r="H95" s="161">
        <v>20207000</v>
      </c>
      <c r="I95" s="132">
        <v>19837792.49</v>
      </c>
      <c r="J95" s="301">
        <f t="shared" si="5"/>
        <v>98.17287321225318</v>
      </c>
    </row>
    <row r="96" spans="1:10" s="129" customFormat="1" ht="12.75">
      <c r="A96" s="133"/>
      <c r="B96" s="130"/>
      <c r="C96" s="130"/>
      <c r="D96" s="133"/>
      <c r="E96" s="270" t="s">
        <v>915</v>
      </c>
      <c r="F96" s="131" t="s">
        <v>385</v>
      </c>
      <c r="G96" s="161">
        <v>1960000</v>
      </c>
      <c r="H96" s="161">
        <v>1960000</v>
      </c>
      <c r="I96" s="132">
        <v>1958877.57</v>
      </c>
      <c r="J96" s="301">
        <f t="shared" si="5"/>
        <v>99.9427331632653</v>
      </c>
    </row>
    <row r="97" spans="1:10" s="129" customFormat="1" ht="12.75">
      <c r="A97" s="133"/>
      <c r="B97" s="130"/>
      <c r="C97" s="130"/>
      <c r="D97" s="133"/>
      <c r="E97" s="270" t="s">
        <v>926</v>
      </c>
      <c r="F97" s="131" t="s">
        <v>386</v>
      </c>
      <c r="G97" s="161">
        <v>730000</v>
      </c>
      <c r="H97" s="161">
        <v>712000</v>
      </c>
      <c r="I97" s="132">
        <v>708000</v>
      </c>
      <c r="J97" s="301">
        <f t="shared" si="5"/>
        <v>99.43820224719101</v>
      </c>
    </row>
    <row r="98" spans="1:10" s="129" customFormat="1" ht="12.75">
      <c r="A98" s="133"/>
      <c r="B98" s="130"/>
      <c r="C98" s="130"/>
      <c r="D98" s="133"/>
      <c r="E98" s="270" t="s">
        <v>545</v>
      </c>
      <c r="F98" s="131" t="s">
        <v>387</v>
      </c>
      <c r="G98" s="161">
        <v>1947000</v>
      </c>
      <c r="H98" s="161">
        <v>1947000</v>
      </c>
      <c r="I98" s="132">
        <v>595048.16</v>
      </c>
      <c r="J98" s="301">
        <f t="shared" si="5"/>
        <v>30.562309193631233</v>
      </c>
    </row>
    <row r="99" spans="1:10" s="129" customFormat="1" ht="12.75">
      <c r="A99" s="133"/>
      <c r="B99" s="130"/>
      <c r="C99" s="130"/>
      <c r="D99" s="133"/>
      <c r="E99" s="270" t="s">
        <v>572</v>
      </c>
      <c r="F99" s="131" t="s">
        <v>389</v>
      </c>
      <c r="G99" s="161">
        <v>4857000</v>
      </c>
      <c r="H99" s="161">
        <v>4856000</v>
      </c>
      <c r="I99" s="132">
        <v>4780732.71</v>
      </c>
      <c r="J99" s="301">
        <f t="shared" si="5"/>
        <v>98.4500146210873</v>
      </c>
    </row>
    <row r="100" spans="1:10" s="129" customFormat="1" ht="12.75">
      <c r="A100" s="133"/>
      <c r="B100" s="130"/>
      <c r="C100" s="130"/>
      <c r="D100" s="133"/>
      <c r="E100" s="133" t="s">
        <v>550</v>
      </c>
      <c r="F100" s="159" t="s">
        <v>391</v>
      </c>
      <c r="G100" s="160">
        <f>G101+G102+G103</f>
        <v>487000</v>
      </c>
      <c r="H100" s="160">
        <f>H101+H102+H103</f>
        <v>481000</v>
      </c>
      <c r="I100" s="160">
        <f>I101+I102+I103</f>
        <v>472084.18</v>
      </c>
      <c r="J100" s="299">
        <f t="shared" si="5"/>
        <v>98.14639916839917</v>
      </c>
    </row>
    <row r="101" spans="1:10" s="129" customFormat="1" ht="25.5">
      <c r="A101" s="133"/>
      <c r="B101" s="130"/>
      <c r="C101" s="130"/>
      <c r="D101" s="133"/>
      <c r="E101" s="270" t="s">
        <v>952</v>
      </c>
      <c r="F101" s="131" t="s">
        <v>392</v>
      </c>
      <c r="G101" s="161">
        <v>30000</v>
      </c>
      <c r="H101" s="161">
        <v>30000</v>
      </c>
      <c r="I101" s="132">
        <v>21470</v>
      </c>
      <c r="J101" s="301">
        <f t="shared" si="5"/>
        <v>71.56666666666666</v>
      </c>
    </row>
    <row r="102" spans="1:10" s="129" customFormat="1" ht="12.75">
      <c r="A102" s="133"/>
      <c r="B102" s="130"/>
      <c r="C102" s="130"/>
      <c r="D102" s="133"/>
      <c r="E102" s="270" t="s">
        <v>943</v>
      </c>
      <c r="F102" s="131" t="s">
        <v>395</v>
      </c>
      <c r="G102" s="161">
        <v>18000</v>
      </c>
      <c r="H102" s="161">
        <v>18000</v>
      </c>
      <c r="I102" s="132">
        <v>18000</v>
      </c>
      <c r="J102" s="301">
        <f t="shared" si="5"/>
        <v>100</v>
      </c>
    </row>
    <row r="103" spans="1:10" s="129" customFormat="1" ht="12.75">
      <c r="A103" s="133"/>
      <c r="B103" s="130"/>
      <c r="C103" s="130"/>
      <c r="D103" s="133"/>
      <c r="E103" s="270" t="s">
        <v>551</v>
      </c>
      <c r="F103" s="131" t="s">
        <v>391</v>
      </c>
      <c r="G103" s="161">
        <v>439000</v>
      </c>
      <c r="H103" s="161">
        <v>433000</v>
      </c>
      <c r="I103" s="132">
        <v>432614.18</v>
      </c>
      <c r="J103" s="301">
        <f t="shared" si="5"/>
        <v>99.910896073903</v>
      </c>
    </row>
    <row r="104" spans="1:10" s="129" customFormat="1" ht="12.75">
      <c r="A104" s="133"/>
      <c r="B104" s="130"/>
      <c r="C104" s="130"/>
      <c r="D104" s="133"/>
      <c r="E104" s="133" t="s">
        <v>619</v>
      </c>
      <c r="F104" s="159" t="s">
        <v>404</v>
      </c>
      <c r="G104" s="160">
        <f>G105+G106</f>
        <v>250000</v>
      </c>
      <c r="H104" s="160">
        <f>H105+H106</f>
        <v>238000</v>
      </c>
      <c r="I104" s="160">
        <f>I105+I106</f>
        <v>163523.85</v>
      </c>
      <c r="J104" s="299">
        <f t="shared" si="5"/>
        <v>68.7075</v>
      </c>
    </row>
    <row r="105" spans="1:10" s="129" customFormat="1" ht="12.75">
      <c r="A105" s="133"/>
      <c r="B105" s="130"/>
      <c r="C105" s="130"/>
      <c r="D105" s="133"/>
      <c r="E105" s="270" t="s">
        <v>621</v>
      </c>
      <c r="F105" s="131" t="s">
        <v>407</v>
      </c>
      <c r="G105" s="161">
        <v>70000</v>
      </c>
      <c r="H105" s="161">
        <v>70000</v>
      </c>
      <c r="I105" s="132">
        <v>64524.71</v>
      </c>
      <c r="J105" s="301">
        <f t="shared" si="5"/>
        <v>92.17815714285715</v>
      </c>
    </row>
    <row r="106" spans="1:10" s="129" customFormat="1" ht="12.75">
      <c r="A106" s="133"/>
      <c r="B106" s="130"/>
      <c r="C106" s="130"/>
      <c r="D106" s="133"/>
      <c r="E106" s="270" t="s">
        <v>623</v>
      </c>
      <c r="F106" s="131" t="s">
        <v>408</v>
      </c>
      <c r="G106" s="161">
        <v>180000</v>
      </c>
      <c r="H106" s="161">
        <v>168000</v>
      </c>
      <c r="I106" s="132">
        <v>98999.14</v>
      </c>
      <c r="J106" s="301">
        <f t="shared" si="5"/>
        <v>58.92805952380953</v>
      </c>
    </row>
    <row r="107" spans="1:10" s="129" customFormat="1" ht="12.75">
      <c r="A107" s="133"/>
      <c r="B107" s="130"/>
      <c r="C107" s="130"/>
      <c r="D107" s="133"/>
      <c r="E107" s="133" t="s">
        <v>552</v>
      </c>
      <c r="F107" s="159" t="s">
        <v>268</v>
      </c>
      <c r="G107" s="160">
        <f>G108</f>
        <v>2600000</v>
      </c>
      <c r="H107" s="160">
        <f>H108</f>
        <v>2600000</v>
      </c>
      <c r="I107" s="160">
        <f>I108</f>
        <v>2383326</v>
      </c>
      <c r="J107" s="299">
        <f t="shared" si="5"/>
        <v>91.66638461538462</v>
      </c>
    </row>
    <row r="108" spans="1:10" s="129" customFormat="1" ht="12.75">
      <c r="A108" s="133"/>
      <c r="B108" s="130"/>
      <c r="C108" s="130"/>
      <c r="D108" s="133"/>
      <c r="E108" s="270" t="s">
        <v>553</v>
      </c>
      <c r="F108" s="131" t="s">
        <v>425</v>
      </c>
      <c r="G108" s="161">
        <v>2600000</v>
      </c>
      <c r="H108" s="161">
        <v>2600000</v>
      </c>
      <c r="I108" s="132">
        <v>2383326</v>
      </c>
      <c r="J108" s="301">
        <f t="shared" si="5"/>
        <v>91.66638461538462</v>
      </c>
    </row>
    <row r="109" spans="1:10" s="129" customFormat="1" ht="12.75">
      <c r="A109" s="133"/>
      <c r="B109" s="130"/>
      <c r="C109" s="130"/>
      <c r="D109" s="133"/>
      <c r="E109" s="133" t="s">
        <v>648</v>
      </c>
      <c r="F109" s="159" t="s">
        <v>441</v>
      </c>
      <c r="G109" s="160">
        <f>G110</f>
        <v>1252000</v>
      </c>
      <c r="H109" s="160">
        <f>H110</f>
        <v>1252000</v>
      </c>
      <c r="I109" s="160">
        <f>I110</f>
        <v>1116859.68</v>
      </c>
      <c r="J109" s="299">
        <f t="shared" si="5"/>
        <v>89.20604472843449</v>
      </c>
    </row>
    <row r="110" spans="1:10" s="129" customFormat="1" ht="12.75">
      <c r="A110" s="133"/>
      <c r="B110" s="130"/>
      <c r="C110" s="130"/>
      <c r="D110" s="133"/>
      <c r="E110" s="270" t="s">
        <v>694</v>
      </c>
      <c r="F110" s="131" t="s">
        <v>444</v>
      </c>
      <c r="G110" s="161">
        <v>1252000</v>
      </c>
      <c r="H110" s="161">
        <v>1252000</v>
      </c>
      <c r="I110" s="132">
        <v>1116859.68</v>
      </c>
      <c r="J110" s="301">
        <f t="shared" si="5"/>
        <v>89.20604472843449</v>
      </c>
    </row>
    <row r="111" spans="1:10" s="129" customFormat="1" ht="12.75">
      <c r="A111" s="133"/>
      <c r="B111" s="130"/>
      <c r="C111" s="130"/>
      <c r="D111" s="133"/>
      <c r="E111" s="133" t="s">
        <v>812</v>
      </c>
      <c r="F111" s="159" t="s">
        <v>445</v>
      </c>
      <c r="G111" s="160">
        <f>0+G$112</f>
        <v>4531000</v>
      </c>
      <c r="H111" s="160">
        <f>0+H$112</f>
        <v>4550000</v>
      </c>
      <c r="I111" s="160">
        <f>0+I$112</f>
        <v>726182.18</v>
      </c>
      <c r="J111" s="299">
        <f t="shared" si="5"/>
        <v>15.960047912087912</v>
      </c>
    </row>
    <row r="112" spans="1:10" s="129" customFormat="1" ht="12.75">
      <c r="A112" s="133"/>
      <c r="B112" s="130"/>
      <c r="C112" s="130" t="s">
        <v>26</v>
      </c>
      <c r="D112" s="133" t="s">
        <v>813</v>
      </c>
      <c r="E112" s="270" t="s">
        <v>814</v>
      </c>
      <c r="F112" s="131" t="s">
        <v>452</v>
      </c>
      <c r="G112" s="161">
        <v>4531000</v>
      </c>
      <c r="H112" s="161">
        <v>4550000</v>
      </c>
      <c r="I112" s="132">
        <v>726182.18</v>
      </c>
      <c r="J112" s="301">
        <f t="shared" si="5"/>
        <v>15.960047912087912</v>
      </c>
    </row>
    <row r="113" spans="1:10" s="129" customFormat="1" ht="12.75">
      <c r="A113" s="133"/>
      <c r="B113" s="130"/>
      <c r="C113" s="130"/>
      <c r="D113" s="133"/>
      <c r="E113" s="133" t="s">
        <v>575</v>
      </c>
      <c r="F113" s="159" t="s">
        <v>459</v>
      </c>
      <c r="G113" s="160">
        <f>0+G$114</f>
        <v>20000</v>
      </c>
      <c r="H113" s="160">
        <f>0+H$114</f>
        <v>26000</v>
      </c>
      <c r="I113" s="160">
        <f>0+I$114</f>
        <v>25135</v>
      </c>
      <c r="J113" s="299">
        <f aca="true" t="shared" si="6" ref="J113:J118">IF(OR($H113=0,$I113=0),"-",$I113/$H113*100)</f>
        <v>96.67307692307693</v>
      </c>
    </row>
    <row r="114" spans="1:10" s="129" customFormat="1" ht="12.75">
      <c r="A114" s="133"/>
      <c r="B114" s="130"/>
      <c r="C114" s="130" t="s">
        <v>26</v>
      </c>
      <c r="D114" s="133" t="s">
        <v>889</v>
      </c>
      <c r="E114" s="270" t="s">
        <v>576</v>
      </c>
      <c r="F114" s="131" t="s">
        <v>460</v>
      </c>
      <c r="G114" s="161">
        <v>20000</v>
      </c>
      <c r="H114" s="161">
        <v>26000</v>
      </c>
      <c r="I114" s="132">
        <v>25135</v>
      </c>
      <c r="J114" s="301">
        <f t="shared" si="6"/>
        <v>96.67307692307693</v>
      </c>
    </row>
    <row r="115" spans="1:10" s="129" customFormat="1" ht="12.75">
      <c r="A115" s="133"/>
      <c r="B115" s="130"/>
      <c r="C115" s="130"/>
      <c r="D115" s="133"/>
      <c r="E115" s="133" t="s">
        <v>890</v>
      </c>
      <c r="F115" s="133" t="s">
        <v>462</v>
      </c>
      <c r="G115" s="160">
        <f>0+G$116</f>
        <v>1716000</v>
      </c>
      <c r="H115" s="160">
        <f>0+H$116</f>
        <v>1710000</v>
      </c>
      <c r="I115" s="160">
        <f>0+I$116</f>
        <v>331032.36</v>
      </c>
      <c r="J115" s="299">
        <f t="shared" si="6"/>
        <v>19.358617543859648</v>
      </c>
    </row>
    <row r="116" spans="1:10" s="129" customFormat="1" ht="12.75">
      <c r="A116" s="133"/>
      <c r="B116" s="130"/>
      <c r="C116" s="130" t="s">
        <v>692</v>
      </c>
      <c r="D116" s="133" t="s">
        <v>891</v>
      </c>
      <c r="E116" s="270" t="s">
        <v>892</v>
      </c>
      <c r="F116" s="131" t="s">
        <v>462</v>
      </c>
      <c r="G116" s="161">
        <v>1716000</v>
      </c>
      <c r="H116" s="161">
        <v>1710000</v>
      </c>
      <c r="I116" s="132">
        <v>331032.36</v>
      </c>
      <c r="J116" s="301">
        <f t="shared" si="6"/>
        <v>19.358617543859648</v>
      </c>
    </row>
    <row r="117" spans="1:10" s="129" customFormat="1" ht="25.5">
      <c r="A117" s="133"/>
      <c r="B117" s="130"/>
      <c r="C117" s="130"/>
      <c r="D117" s="133"/>
      <c r="E117" s="133" t="s">
        <v>898</v>
      </c>
      <c r="F117" s="159" t="s">
        <v>463</v>
      </c>
      <c r="G117" s="160">
        <f>0+G$118</f>
        <v>8469000</v>
      </c>
      <c r="H117" s="160">
        <f>0+H$118</f>
        <v>8469000</v>
      </c>
      <c r="I117" s="160">
        <f>0+I$118</f>
        <v>4096275.57</v>
      </c>
      <c r="J117" s="299">
        <f t="shared" si="6"/>
        <v>48.36787778958554</v>
      </c>
    </row>
    <row r="118" spans="1:10" s="129" customFormat="1" ht="12.75">
      <c r="A118" s="133"/>
      <c r="B118" s="130"/>
      <c r="C118" s="130" t="s">
        <v>26</v>
      </c>
      <c r="D118" s="133" t="s">
        <v>899</v>
      </c>
      <c r="E118" s="270" t="s">
        <v>900</v>
      </c>
      <c r="F118" s="130" t="s">
        <v>463</v>
      </c>
      <c r="G118" s="161">
        <v>8469000</v>
      </c>
      <c r="H118" s="161">
        <v>8469000</v>
      </c>
      <c r="I118" s="132">
        <v>4096275.57</v>
      </c>
      <c r="J118" s="301">
        <f t="shared" si="6"/>
        <v>48.36787778958554</v>
      </c>
    </row>
    <row r="119" spans="1:10" s="129" customFormat="1" ht="6.75" customHeight="1">
      <c r="A119" s="133"/>
      <c r="B119" s="130"/>
      <c r="C119" s="130"/>
      <c r="D119" s="133"/>
      <c r="E119" s="270"/>
      <c r="F119" s="130"/>
      <c r="G119" s="161"/>
      <c r="H119" s="161"/>
      <c r="I119" s="132"/>
      <c r="J119" s="301"/>
    </row>
    <row r="120" spans="1:10" s="129" customFormat="1" ht="12.75">
      <c r="A120" s="266" t="s">
        <v>2601</v>
      </c>
      <c r="B120" s="267"/>
      <c r="C120" s="267"/>
      <c r="D120" s="266"/>
      <c r="E120" s="267"/>
      <c r="F120" s="268" t="s">
        <v>2602</v>
      </c>
      <c r="G120" s="269">
        <f>G122</f>
        <v>180000</v>
      </c>
      <c r="H120" s="269">
        <f>H122</f>
        <v>180000</v>
      </c>
      <c r="I120" s="269">
        <f>I122</f>
        <v>178491.19</v>
      </c>
      <c r="J120" s="298">
        <f>IF(OR($H120=0,$I120=0),"-",$I120/$H120*100)</f>
        <v>99.16177222222223</v>
      </c>
    </row>
    <row r="121" spans="1:10" s="129" customFormat="1" ht="6.75" customHeight="1">
      <c r="A121" s="133"/>
      <c r="B121" s="130"/>
      <c r="C121" s="130"/>
      <c r="D121" s="133"/>
      <c r="E121" s="130"/>
      <c r="F121" s="159"/>
      <c r="G121" s="160"/>
      <c r="H121" s="160"/>
      <c r="I121" s="160"/>
      <c r="J121" s="299"/>
    </row>
    <row r="122" spans="1:10" s="129" customFormat="1" ht="12.75">
      <c r="A122" s="133"/>
      <c r="B122" s="130"/>
      <c r="C122" s="130"/>
      <c r="D122" s="133"/>
      <c r="E122" s="133" t="s">
        <v>543</v>
      </c>
      <c r="F122" s="159" t="s">
        <v>380</v>
      </c>
      <c r="G122" s="160">
        <f>G123+G124</f>
        <v>180000</v>
      </c>
      <c r="H122" s="160">
        <f>H123+H124</f>
        <v>180000</v>
      </c>
      <c r="I122" s="160">
        <f>I123+I124</f>
        <v>178491.19</v>
      </c>
      <c r="J122" s="299">
        <f>IF(OR($H122=0,$I122=0),"-",$I122/$H122*100)</f>
        <v>99.16177222222223</v>
      </c>
    </row>
    <row r="123" spans="1:10" s="129" customFormat="1" ht="12.75">
      <c r="A123" s="133"/>
      <c r="B123" s="130"/>
      <c r="C123" s="130"/>
      <c r="D123" s="133"/>
      <c r="E123" s="270" t="s">
        <v>809</v>
      </c>
      <c r="F123" s="131" t="s">
        <v>384</v>
      </c>
      <c r="G123" s="161">
        <v>30000</v>
      </c>
      <c r="H123" s="161">
        <v>30000</v>
      </c>
      <c r="I123" s="132">
        <v>16646.31</v>
      </c>
      <c r="J123" s="301">
        <f>IF(OR($H123=0,$I123=0),"-",$I123/$H123*100)</f>
        <v>55.487700000000004</v>
      </c>
    </row>
    <row r="124" spans="1:10" s="129" customFormat="1" ht="12.75">
      <c r="A124" s="133"/>
      <c r="B124" s="130"/>
      <c r="C124" s="130"/>
      <c r="D124" s="133"/>
      <c r="E124" s="270" t="s">
        <v>572</v>
      </c>
      <c r="F124" s="131" t="s">
        <v>389</v>
      </c>
      <c r="G124" s="161">
        <v>150000</v>
      </c>
      <c r="H124" s="161">
        <v>150000</v>
      </c>
      <c r="I124" s="132">
        <v>161844.88</v>
      </c>
      <c r="J124" s="301">
        <f>IF(OR($H124=0,$I124=0),"-",$I124/$H124*100)</f>
        <v>107.89658666666666</v>
      </c>
    </row>
    <row r="125" spans="1:10" s="129" customFormat="1" ht="6.75" customHeight="1">
      <c r="A125" s="133"/>
      <c r="B125" s="130"/>
      <c r="C125" s="130"/>
      <c r="D125" s="133"/>
      <c r="E125" s="270"/>
      <c r="F125" s="131"/>
      <c r="G125" s="161"/>
      <c r="H125" s="161"/>
      <c r="I125" s="132"/>
      <c r="J125" s="301"/>
    </row>
    <row r="126" spans="1:10" s="129" customFormat="1" ht="25.5">
      <c r="A126" s="266" t="s">
        <v>2603</v>
      </c>
      <c r="B126" s="267"/>
      <c r="C126" s="267"/>
      <c r="D126" s="266"/>
      <c r="E126" s="267"/>
      <c r="F126" s="268" t="s">
        <v>2604</v>
      </c>
      <c r="G126" s="269">
        <f>G128</f>
        <v>8477000</v>
      </c>
      <c r="H126" s="269">
        <f>H128</f>
        <v>8477000</v>
      </c>
      <c r="I126" s="269">
        <f>I128</f>
        <v>6222445.510000001</v>
      </c>
      <c r="J126" s="298">
        <f>IF(OR($H126=0,$I126=0),"-",$I126/$H126*100)</f>
        <v>73.40386351303529</v>
      </c>
    </row>
    <row r="127" spans="1:10" s="129" customFormat="1" ht="6.75" customHeight="1">
      <c r="A127" s="133"/>
      <c r="B127" s="130"/>
      <c r="C127" s="130"/>
      <c r="D127" s="133"/>
      <c r="E127" s="130"/>
      <c r="F127" s="159"/>
      <c r="G127" s="160"/>
      <c r="H127" s="160"/>
      <c r="I127" s="160"/>
      <c r="J127" s="299"/>
    </row>
    <row r="128" spans="1:10" s="129" customFormat="1" ht="12.75">
      <c r="A128" s="266" t="s">
        <v>2605</v>
      </c>
      <c r="B128" s="267"/>
      <c r="C128" s="267"/>
      <c r="D128" s="266"/>
      <c r="E128" s="267"/>
      <c r="F128" s="266" t="s">
        <v>2606</v>
      </c>
      <c r="G128" s="269">
        <f>G130+G132+G136+G142+G144+G147+G150+G153+G155+G159+G161+G163</f>
        <v>8477000</v>
      </c>
      <c r="H128" s="269">
        <f>H130+H132+H136+H142+H144+H147+H150+H153+H155+H159+H161+H163</f>
        <v>8477000</v>
      </c>
      <c r="I128" s="269">
        <f>I130+I132+I136+I142+I144+I147+I150+I153+I155+I159+I161+I163</f>
        <v>6222445.510000001</v>
      </c>
      <c r="J128" s="298">
        <f aca="true" t="shared" si="7" ref="J128:J152">IF(OR($H128=0,$I128=0),"-",$I128/$H128*100)</f>
        <v>73.40386351303529</v>
      </c>
    </row>
    <row r="129" spans="1:10" s="129" customFormat="1" ht="6.75" customHeight="1">
      <c r="A129" s="133"/>
      <c r="B129" s="130"/>
      <c r="C129" s="130"/>
      <c r="D129" s="133"/>
      <c r="E129" s="130"/>
      <c r="F129" s="133"/>
      <c r="G129" s="160"/>
      <c r="H129" s="160"/>
      <c r="I129" s="160"/>
      <c r="J129" s="299"/>
    </row>
    <row r="130" spans="1:10" s="129" customFormat="1" ht="12.75">
      <c r="A130" s="133"/>
      <c r="B130" s="130"/>
      <c r="C130" s="130"/>
      <c r="D130" s="133"/>
      <c r="E130" s="133" t="s">
        <v>566</v>
      </c>
      <c r="F130" s="159" t="s">
        <v>368</v>
      </c>
      <c r="G130" s="160">
        <f>G131</f>
        <v>80000</v>
      </c>
      <c r="H130" s="160">
        <f>H131</f>
        <v>80000</v>
      </c>
      <c r="I130" s="160">
        <f>I131</f>
        <v>21854.84</v>
      </c>
      <c r="J130" s="299">
        <f t="shared" si="7"/>
        <v>27.318550000000002</v>
      </c>
    </row>
    <row r="131" spans="1:10" s="129" customFormat="1" ht="12.75">
      <c r="A131" s="133"/>
      <c r="B131" s="130"/>
      <c r="C131" s="130"/>
      <c r="D131" s="133"/>
      <c r="E131" s="270" t="s">
        <v>568</v>
      </c>
      <c r="F131" s="131" t="s">
        <v>369</v>
      </c>
      <c r="G131" s="161">
        <v>80000</v>
      </c>
      <c r="H131" s="161">
        <v>80000</v>
      </c>
      <c r="I131" s="132">
        <v>21854.84</v>
      </c>
      <c r="J131" s="301">
        <f t="shared" si="7"/>
        <v>27.318550000000002</v>
      </c>
    </row>
    <row r="132" spans="1:10" s="129" customFormat="1" ht="12.75">
      <c r="A132" s="133"/>
      <c r="B132" s="130"/>
      <c r="C132" s="130"/>
      <c r="D132" s="133"/>
      <c r="E132" s="133" t="s">
        <v>569</v>
      </c>
      <c r="F132" s="159" t="s">
        <v>373</v>
      </c>
      <c r="G132" s="160">
        <f>G133+G134+G135</f>
        <v>56000</v>
      </c>
      <c r="H132" s="160">
        <f>H133+H134+H135</f>
        <v>56000</v>
      </c>
      <c r="I132" s="160">
        <f>I133+I134+I135</f>
        <v>32656.550000000003</v>
      </c>
      <c r="J132" s="299">
        <f t="shared" si="7"/>
        <v>58.315267857142864</v>
      </c>
    </row>
    <row r="133" spans="1:10" s="129" customFormat="1" ht="12.75">
      <c r="A133" s="133"/>
      <c r="B133" s="130"/>
      <c r="C133" s="130"/>
      <c r="D133" s="133"/>
      <c r="E133" s="270" t="s">
        <v>1025</v>
      </c>
      <c r="F133" s="131" t="s">
        <v>374</v>
      </c>
      <c r="G133" s="161">
        <v>11000</v>
      </c>
      <c r="H133" s="161">
        <v>11000</v>
      </c>
      <c r="I133" s="132">
        <v>8873.2</v>
      </c>
      <c r="J133" s="301">
        <f t="shared" si="7"/>
        <v>80.66545454545455</v>
      </c>
    </row>
    <row r="134" spans="1:10" s="129" customFormat="1" ht="12.75">
      <c r="A134" s="133"/>
      <c r="B134" s="130"/>
      <c r="C134" s="130"/>
      <c r="D134" s="133"/>
      <c r="E134" s="270" t="s">
        <v>571</v>
      </c>
      <c r="F134" s="131" t="s">
        <v>376</v>
      </c>
      <c r="G134" s="161">
        <v>35000</v>
      </c>
      <c r="H134" s="161">
        <v>35000</v>
      </c>
      <c r="I134" s="132">
        <v>16148.6</v>
      </c>
      <c r="J134" s="301">
        <f t="shared" si="7"/>
        <v>46.13885714285714</v>
      </c>
    </row>
    <row r="135" spans="1:10" s="129" customFormat="1" ht="12.75">
      <c r="A135" s="133"/>
      <c r="B135" s="130"/>
      <c r="C135" s="130"/>
      <c r="D135" s="133"/>
      <c r="E135" s="270" t="s">
        <v>806</v>
      </c>
      <c r="F135" s="131" t="s">
        <v>378</v>
      </c>
      <c r="G135" s="161">
        <v>10000</v>
      </c>
      <c r="H135" s="161">
        <v>10000</v>
      </c>
      <c r="I135" s="132">
        <v>7634.75</v>
      </c>
      <c r="J135" s="301">
        <f t="shared" si="7"/>
        <v>76.3475</v>
      </c>
    </row>
    <row r="136" spans="1:10" s="129" customFormat="1" ht="12.75">
      <c r="A136" s="133"/>
      <c r="B136" s="130"/>
      <c r="C136" s="130"/>
      <c r="D136" s="133"/>
      <c r="E136" s="133" t="s">
        <v>543</v>
      </c>
      <c r="F136" s="159" t="s">
        <v>380</v>
      </c>
      <c r="G136" s="160">
        <f>G137+G138+G139+G140+G141</f>
        <v>1322000</v>
      </c>
      <c r="H136" s="160">
        <f>H137+H138+H139+H140+H141</f>
        <v>1362000</v>
      </c>
      <c r="I136" s="160">
        <f>I137+I138+I139+I140+I141</f>
        <v>1230427.4100000001</v>
      </c>
      <c r="J136" s="299">
        <f t="shared" si="7"/>
        <v>90.3397511013216</v>
      </c>
    </row>
    <row r="137" spans="1:10" s="129" customFormat="1" ht="12.75">
      <c r="A137" s="133"/>
      <c r="B137" s="130"/>
      <c r="C137" s="130"/>
      <c r="D137" s="133"/>
      <c r="E137" s="270" t="s">
        <v>800</v>
      </c>
      <c r="F137" s="131" t="s">
        <v>382</v>
      </c>
      <c r="G137" s="161">
        <v>150000</v>
      </c>
      <c r="H137" s="161">
        <v>174000</v>
      </c>
      <c r="I137" s="132">
        <v>173740.06</v>
      </c>
      <c r="J137" s="301">
        <f t="shared" si="7"/>
        <v>99.8506091954023</v>
      </c>
    </row>
    <row r="138" spans="1:10" s="129" customFormat="1" ht="12.75">
      <c r="A138" s="133"/>
      <c r="B138" s="130"/>
      <c r="C138" s="130"/>
      <c r="D138" s="133"/>
      <c r="E138" s="270" t="s">
        <v>544</v>
      </c>
      <c r="F138" s="131" t="s">
        <v>383</v>
      </c>
      <c r="G138" s="161">
        <v>35000</v>
      </c>
      <c r="H138" s="161">
        <v>35000</v>
      </c>
      <c r="I138" s="132">
        <v>26226</v>
      </c>
      <c r="J138" s="301">
        <f t="shared" si="7"/>
        <v>74.93142857142857</v>
      </c>
    </row>
    <row r="139" spans="1:10" s="129" customFormat="1" ht="12.75">
      <c r="A139" s="133"/>
      <c r="B139" s="130"/>
      <c r="C139" s="130"/>
      <c r="D139" s="133"/>
      <c r="E139" s="270" t="s">
        <v>809</v>
      </c>
      <c r="F139" s="131" t="s">
        <v>384</v>
      </c>
      <c r="G139" s="161">
        <v>5000</v>
      </c>
      <c r="H139" s="161">
        <v>5000</v>
      </c>
      <c r="I139" s="132">
        <v>4441.96</v>
      </c>
      <c r="J139" s="301">
        <f t="shared" si="7"/>
        <v>88.83919999999999</v>
      </c>
    </row>
    <row r="140" spans="1:10" s="129" customFormat="1" ht="12.75">
      <c r="A140" s="133"/>
      <c r="B140" s="130"/>
      <c r="C140" s="130"/>
      <c r="D140" s="133"/>
      <c r="E140" s="270" t="s">
        <v>545</v>
      </c>
      <c r="F140" s="131" t="s">
        <v>387</v>
      </c>
      <c r="G140" s="161">
        <v>401000</v>
      </c>
      <c r="H140" s="161">
        <v>401000</v>
      </c>
      <c r="I140" s="132">
        <v>287813.53</v>
      </c>
      <c r="J140" s="301">
        <f t="shared" si="7"/>
        <v>71.77394763092269</v>
      </c>
    </row>
    <row r="141" spans="1:10" s="129" customFormat="1" ht="12.75">
      <c r="A141" s="133"/>
      <c r="B141" s="130"/>
      <c r="C141" s="130"/>
      <c r="D141" s="133"/>
      <c r="E141" s="270" t="s">
        <v>572</v>
      </c>
      <c r="F141" s="131" t="s">
        <v>389</v>
      </c>
      <c r="G141" s="161">
        <v>731000</v>
      </c>
      <c r="H141" s="161">
        <v>747000</v>
      </c>
      <c r="I141" s="132">
        <v>738205.86</v>
      </c>
      <c r="J141" s="301">
        <f t="shared" si="7"/>
        <v>98.82273895582328</v>
      </c>
    </row>
    <row r="142" spans="1:10" s="129" customFormat="1" ht="25.5">
      <c r="A142" s="133"/>
      <c r="B142" s="130"/>
      <c r="C142" s="130"/>
      <c r="D142" s="133"/>
      <c r="E142" s="133" t="s">
        <v>1042</v>
      </c>
      <c r="F142" s="159" t="s">
        <v>390</v>
      </c>
      <c r="G142" s="160">
        <f>G143</f>
        <v>28000</v>
      </c>
      <c r="H142" s="160">
        <f>H143</f>
        <v>28000</v>
      </c>
      <c r="I142" s="160">
        <f>I143</f>
        <v>15844.32</v>
      </c>
      <c r="J142" s="299">
        <f>IF(OR($H142=0,$I142=0),"-",$I142/$H142*100)</f>
        <v>56.58685714285714</v>
      </c>
    </row>
    <row r="143" spans="1:10" s="129" customFormat="1" ht="12.75">
      <c r="A143" s="133"/>
      <c r="B143" s="130"/>
      <c r="C143" s="130"/>
      <c r="D143" s="133"/>
      <c r="E143" s="270" t="s">
        <v>1044</v>
      </c>
      <c r="F143" s="131" t="s">
        <v>390</v>
      </c>
      <c r="G143" s="161">
        <v>28000</v>
      </c>
      <c r="H143" s="161">
        <v>28000</v>
      </c>
      <c r="I143" s="132">
        <v>15844.32</v>
      </c>
      <c r="J143" s="301">
        <f>IF(OR($H143=0,$I143=0),"-",$I143/$H143*100)</f>
        <v>56.58685714285714</v>
      </c>
    </row>
    <row r="144" spans="1:10" s="129" customFormat="1" ht="12.75">
      <c r="A144" s="133"/>
      <c r="B144" s="130"/>
      <c r="C144" s="130"/>
      <c r="D144" s="133"/>
      <c r="E144" s="133" t="s">
        <v>550</v>
      </c>
      <c r="F144" s="159" t="s">
        <v>391</v>
      </c>
      <c r="G144" s="160">
        <f>G145+G146</f>
        <v>436000</v>
      </c>
      <c r="H144" s="160">
        <f>H145+H146</f>
        <v>438000</v>
      </c>
      <c r="I144" s="160">
        <f>I145+I146</f>
        <v>345428.07</v>
      </c>
      <c r="J144" s="299">
        <f>IF(OR($H144=0,$I144=0),"-",$I144/$H144*100)</f>
        <v>78.86485616438357</v>
      </c>
    </row>
    <row r="145" spans="1:10" s="129" customFormat="1" ht="12.75">
      <c r="A145" s="133"/>
      <c r="B145" s="130"/>
      <c r="C145" s="130"/>
      <c r="D145" s="133"/>
      <c r="E145" s="270" t="s">
        <v>988</v>
      </c>
      <c r="F145" s="131" t="s">
        <v>394</v>
      </c>
      <c r="G145" s="161">
        <v>121000</v>
      </c>
      <c r="H145" s="161">
        <v>123000</v>
      </c>
      <c r="I145" s="132">
        <v>102521.61</v>
      </c>
      <c r="J145" s="301">
        <f>IF(OR($H145=0,$I145=0),"-",$I145/$H145*100)</f>
        <v>83.3509024390244</v>
      </c>
    </row>
    <row r="146" spans="1:10" s="129" customFormat="1" ht="12.75">
      <c r="A146" s="133"/>
      <c r="B146" s="130"/>
      <c r="C146" s="130"/>
      <c r="D146" s="133"/>
      <c r="E146" s="270" t="s">
        <v>551</v>
      </c>
      <c r="F146" s="131" t="s">
        <v>391</v>
      </c>
      <c r="G146" s="161">
        <v>315000</v>
      </c>
      <c r="H146" s="161">
        <v>315000</v>
      </c>
      <c r="I146" s="132">
        <v>242906.46</v>
      </c>
      <c r="J146" s="301">
        <f>IF(OR($H146=0,$I146=0),"-",$I146/$H146*100)</f>
        <v>77.11316190476191</v>
      </c>
    </row>
    <row r="147" spans="1:10" s="129" customFormat="1" ht="12.75">
      <c r="A147" s="133"/>
      <c r="B147" s="130"/>
      <c r="C147" s="130"/>
      <c r="D147" s="133"/>
      <c r="E147" s="133" t="s">
        <v>619</v>
      </c>
      <c r="F147" s="159" t="s">
        <v>404</v>
      </c>
      <c r="G147" s="160">
        <f>G148+G149</f>
        <v>60000</v>
      </c>
      <c r="H147" s="160">
        <f>H148+H149</f>
        <v>60000</v>
      </c>
      <c r="I147" s="160">
        <f>I148+I149</f>
        <v>6398.38</v>
      </c>
      <c r="J147" s="299">
        <f t="shared" si="7"/>
        <v>10.663966666666667</v>
      </c>
    </row>
    <row r="148" spans="1:10" s="129" customFormat="1" ht="12.75">
      <c r="A148" s="133"/>
      <c r="B148" s="130"/>
      <c r="C148" s="130"/>
      <c r="D148" s="133"/>
      <c r="E148" s="270" t="s">
        <v>621</v>
      </c>
      <c r="F148" s="131" t="s">
        <v>407</v>
      </c>
      <c r="G148" s="161">
        <v>40000</v>
      </c>
      <c r="H148" s="161">
        <v>40000</v>
      </c>
      <c r="I148" s="132">
        <v>0</v>
      </c>
      <c r="J148" s="301" t="str">
        <f t="shared" si="7"/>
        <v>-</v>
      </c>
    </row>
    <row r="149" spans="1:10" s="129" customFormat="1" ht="12.75">
      <c r="A149" s="133"/>
      <c r="B149" s="130"/>
      <c r="C149" s="130"/>
      <c r="D149" s="133"/>
      <c r="E149" s="270" t="s">
        <v>623</v>
      </c>
      <c r="F149" s="131" t="s">
        <v>408</v>
      </c>
      <c r="G149" s="161">
        <v>20000</v>
      </c>
      <c r="H149" s="161">
        <v>20000</v>
      </c>
      <c r="I149" s="132">
        <v>6398.38</v>
      </c>
      <c r="J149" s="301">
        <f>IF(OR($H149=0,$I149=0),"-",$I149/$H149*100)</f>
        <v>31.9919</v>
      </c>
    </row>
    <row r="150" spans="1:10" s="129" customFormat="1" ht="38.25">
      <c r="A150" s="133"/>
      <c r="B150" s="130"/>
      <c r="C150" s="130"/>
      <c r="D150" s="133"/>
      <c r="E150" s="133" t="s">
        <v>1006</v>
      </c>
      <c r="F150" s="159" t="s">
        <v>411</v>
      </c>
      <c r="G150" s="160">
        <f>0+G$151+G$152</f>
        <v>1557000</v>
      </c>
      <c r="H150" s="160">
        <f>0+H$151+H$152</f>
        <v>1557000</v>
      </c>
      <c r="I150" s="160">
        <f>0+I$151+I$152</f>
        <v>1490749.5699999998</v>
      </c>
      <c r="J150" s="299">
        <f t="shared" si="7"/>
        <v>95.74499486191392</v>
      </c>
    </row>
    <row r="151" spans="1:10" s="129" customFormat="1" ht="25.5">
      <c r="A151" s="133"/>
      <c r="B151" s="130"/>
      <c r="C151" s="130" t="s">
        <v>19</v>
      </c>
      <c r="D151" s="133" t="s">
        <v>1007</v>
      </c>
      <c r="E151" s="270" t="s">
        <v>1008</v>
      </c>
      <c r="F151" s="131" t="s">
        <v>412</v>
      </c>
      <c r="G151" s="161">
        <v>1146000</v>
      </c>
      <c r="H151" s="161">
        <v>1146000</v>
      </c>
      <c r="I151" s="132">
        <v>1116508.44</v>
      </c>
      <c r="J151" s="301">
        <f t="shared" si="7"/>
        <v>97.42656544502617</v>
      </c>
    </row>
    <row r="152" spans="1:10" s="129" customFormat="1" ht="12.75">
      <c r="A152" s="133"/>
      <c r="B152" s="130"/>
      <c r="C152" s="130" t="s">
        <v>19</v>
      </c>
      <c r="D152" s="133" t="s">
        <v>1009</v>
      </c>
      <c r="E152" s="270" t="s">
        <v>1010</v>
      </c>
      <c r="F152" s="131" t="s">
        <v>413</v>
      </c>
      <c r="G152" s="161">
        <v>411000</v>
      </c>
      <c r="H152" s="161">
        <v>411000</v>
      </c>
      <c r="I152" s="132">
        <v>374241.13</v>
      </c>
      <c r="J152" s="301">
        <f t="shared" si="7"/>
        <v>91.05623600973236</v>
      </c>
    </row>
    <row r="153" spans="1:10" s="129" customFormat="1" ht="12.75">
      <c r="A153" s="133"/>
      <c r="B153" s="130"/>
      <c r="C153" s="130"/>
      <c r="D153" s="133"/>
      <c r="E153" s="133" t="s">
        <v>552</v>
      </c>
      <c r="F153" s="159" t="s">
        <v>268</v>
      </c>
      <c r="G153" s="160">
        <f>G154</f>
        <v>1864000</v>
      </c>
      <c r="H153" s="160">
        <f>H154</f>
        <v>1822000</v>
      </c>
      <c r="I153" s="160">
        <f>I154</f>
        <v>936220.67</v>
      </c>
      <c r="J153" s="299">
        <f aca="true" t="shared" si="8" ref="J153:J186">IF(OR($H153=0,$I153=0),"-",$I153/$H153*100)</f>
        <v>51.38422996706916</v>
      </c>
    </row>
    <row r="154" spans="1:10" s="129" customFormat="1" ht="12.75">
      <c r="A154" s="133"/>
      <c r="B154" s="130"/>
      <c r="C154" s="130" t="s">
        <v>19</v>
      </c>
      <c r="D154" s="133" t="s">
        <v>1045</v>
      </c>
      <c r="E154" s="270" t="s">
        <v>553</v>
      </c>
      <c r="F154" s="131" t="s">
        <v>425</v>
      </c>
      <c r="G154" s="161">
        <v>1864000</v>
      </c>
      <c r="H154" s="161">
        <v>1822000</v>
      </c>
      <c r="I154" s="132">
        <v>936220.67</v>
      </c>
      <c r="J154" s="301">
        <f t="shared" si="8"/>
        <v>51.38422996706916</v>
      </c>
    </row>
    <row r="155" spans="1:10" s="129" customFormat="1" ht="12.75">
      <c r="A155" s="133"/>
      <c r="B155" s="130"/>
      <c r="C155" s="130"/>
      <c r="D155" s="133"/>
      <c r="E155" s="133" t="s">
        <v>812</v>
      </c>
      <c r="F155" s="159" t="s">
        <v>445</v>
      </c>
      <c r="G155" s="160">
        <f>G156+G157+G158</f>
        <v>162000</v>
      </c>
      <c r="H155" s="160">
        <f>H156+H157+H158</f>
        <v>162000</v>
      </c>
      <c r="I155" s="160">
        <f>I156+I157+I158</f>
        <v>138891.19</v>
      </c>
      <c r="J155" s="299">
        <f t="shared" si="8"/>
        <v>85.7353024691358</v>
      </c>
    </row>
    <row r="156" spans="1:10" s="129" customFormat="1" ht="12.75">
      <c r="A156" s="133"/>
      <c r="B156" s="130"/>
      <c r="C156" s="130"/>
      <c r="D156" s="133"/>
      <c r="E156" s="270" t="s">
        <v>1032</v>
      </c>
      <c r="F156" s="131" t="s">
        <v>446</v>
      </c>
      <c r="G156" s="161">
        <v>100000</v>
      </c>
      <c r="H156" s="161">
        <v>100000</v>
      </c>
      <c r="I156" s="132">
        <v>78609.94</v>
      </c>
      <c r="J156" s="301">
        <f t="shared" si="8"/>
        <v>78.60994</v>
      </c>
    </row>
    <row r="157" spans="1:10" s="129" customFormat="1" ht="12.75">
      <c r="A157" s="133"/>
      <c r="B157" s="130"/>
      <c r="C157" s="130"/>
      <c r="D157" s="133"/>
      <c r="E157" s="270" t="s">
        <v>1034</v>
      </c>
      <c r="F157" s="131" t="s">
        <v>448</v>
      </c>
      <c r="G157" s="161">
        <v>0</v>
      </c>
      <c r="H157" s="161">
        <v>0</v>
      </c>
      <c r="I157" s="132">
        <v>15125</v>
      </c>
      <c r="J157" s="301" t="str">
        <f t="shared" si="8"/>
        <v>-</v>
      </c>
    </row>
    <row r="158" spans="1:10" s="129" customFormat="1" ht="12.75">
      <c r="A158" s="133"/>
      <c r="B158" s="130"/>
      <c r="C158" s="130"/>
      <c r="D158" s="133"/>
      <c r="E158" s="270" t="s">
        <v>1036</v>
      </c>
      <c r="F158" s="131" t="s">
        <v>450</v>
      </c>
      <c r="G158" s="161">
        <v>62000</v>
      </c>
      <c r="H158" s="161">
        <v>62000</v>
      </c>
      <c r="I158" s="132">
        <v>45156.25</v>
      </c>
      <c r="J158" s="301">
        <f t="shared" si="8"/>
        <v>72.83266129032258</v>
      </c>
    </row>
    <row r="159" spans="1:10" s="129" customFormat="1" ht="12.75">
      <c r="A159" s="133"/>
      <c r="B159" s="130"/>
      <c r="C159" s="130"/>
      <c r="D159" s="133"/>
      <c r="E159" s="133" t="s">
        <v>575</v>
      </c>
      <c r="F159" s="159" t="s">
        <v>459</v>
      </c>
      <c r="G159" s="160">
        <f>0+G$160</f>
        <v>367000</v>
      </c>
      <c r="H159" s="160">
        <f>0+H$160</f>
        <v>367000</v>
      </c>
      <c r="I159" s="160">
        <f>0+I$160</f>
        <v>341685.99</v>
      </c>
      <c r="J159" s="299">
        <f t="shared" si="8"/>
        <v>93.10244959128066</v>
      </c>
    </row>
    <row r="160" spans="1:10" s="129" customFormat="1" ht="12.75">
      <c r="A160" s="133"/>
      <c r="B160" s="130"/>
      <c r="C160" s="130" t="s">
        <v>321</v>
      </c>
      <c r="D160" s="133" t="s">
        <v>1050</v>
      </c>
      <c r="E160" s="270" t="s">
        <v>576</v>
      </c>
      <c r="F160" s="131" t="s">
        <v>460</v>
      </c>
      <c r="G160" s="161">
        <v>367000</v>
      </c>
      <c r="H160" s="161">
        <v>367000</v>
      </c>
      <c r="I160" s="132">
        <v>341685.99</v>
      </c>
      <c r="J160" s="301">
        <f t="shared" si="8"/>
        <v>93.10244959128066</v>
      </c>
    </row>
    <row r="161" spans="1:10" s="129" customFormat="1" ht="12.75">
      <c r="A161" s="133"/>
      <c r="B161" s="130"/>
      <c r="C161" s="130"/>
      <c r="D161" s="133"/>
      <c r="E161" s="133" t="s">
        <v>890</v>
      </c>
      <c r="F161" s="133" t="s">
        <v>462</v>
      </c>
      <c r="G161" s="160">
        <f>G162</f>
        <v>145000</v>
      </c>
      <c r="H161" s="160">
        <f>H162</f>
        <v>145000</v>
      </c>
      <c r="I161" s="160">
        <f>I162</f>
        <v>144551.2</v>
      </c>
      <c r="J161" s="299">
        <f t="shared" si="8"/>
        <v>99.6904827586207</v>
      </c>
    </row>
    <row r="162" spans="1:10" s="129" customFormat="1" ht="12.75">
      <c r="A162" s="133"/>
      <c r="B162" s="130"/>
      <c r="C162" s="130"/>
      <c r="D162" s="133"/>
      <c r="E162" s="270" t="s">
        <v>892</v>
      </c>
      <c r="F162" s="131" t="s">
        <v>462</v>
      </c>
      <c r="G162" s="161">
        <v>145000</v>
      </c>
      <c r="H162" s="161">
        <v>145000</v>
      </c>
      <c r="I162" s="132">
        <v>144551.2</v>
      </c>
      <c r="J162" s="301">
        <f t="shared" si="8"/>
        <v>99.6904827586207</v>
      </c>
    </row>
    <row r="163" spans="1:10" s="129" customFormat="1" ht="25.5">
      <c r="A163" s="133"/>
      <c r="B163" s="130"/>
      <c r="C163" s="130"/>
      <c r="D163" s="133"/>
      <c r="E163" s="133" t="s">
        <v>898</v>
      </c>
      <c r="F163" s="159" t="s">
        <v>463</v>
      </c>
      <c r="G163" s="160">
        <f>0+G$164</f>
        <v>2400000</v>
      </c>
      <c r="H163" s="160">
        <f>0+H$164</f>
        <v>2400000</v>
      </c>
      <c r="I163" s="160">
        <f>0+I$164</f>
        <v>1517737.32</v>
      </c>
      <c r="J163" s="299">
        <f t="shared" si="8"/>
        <v>63.239055</v>
      </c>
    </row>
    <row r="164" spans="1:10" s="129" customFormat="1" ht="12.75">
      <c r="A164" s="133"/>
      <c r="B164" s="130"/>
      <c r="C164" s="130" t="s">
        <v>1051</v>
      </c>
      <c r="D164" s="133" t="s">
        <v>1052</v>
      </c>
      <c r="E164" s="270" t="s">
        <v>900</v>
      </c>
      <c r="F164" s="130" t="s">
        <v>463</v>
      </c>
      <c r="G164" s="161">
        <v>2400000</v>
      </c>
      <c r="H164" s="161">
        <v>2400000</v>
      </c>
      <c r="I164" s="132">
        <v>1517737.32</v>
      </c>
      <c r="J164" s="301">
        <f t="shared" si="8"/>
        <v>63.239055</v>
      </c>
    </row>
    <row r="165" spans="1:10" s="129" customFormat="1" ht="6.75" customHeight="1">
      <c r="A165" s="133"/>
      <c r="B165" s="130"/>
      <c r="C165" s="130"/>
      <c r="D165" s="133"/>
      <c r="E165" s="270"/>
      <c r="F165" s="130"/>
      <c r="G165" s="161"/>
      <c r="H165" s="161"/>
      <c r="I165" s="132"/>
      <c r="J165" s="301"/>
    </row>
    <row r="166" spans="1:10" s="129" customFormat="1" ht="25.5">
      <c r="A166" s="266" t="s">
        <v>2607</v>
      </c>
      <c r="B166" s="267"/>
      <c r="C166" s="267"/>
      <c r="D166" s="266"/>
      <c r="E166" s="267"/>
      <c r="F166" s="268" t="s">
        <v>2608</v>
      </c>
      <c r="G166" s="269">
        <f>G168+G188+G218+G236</f>
        <v>85626588</v>
      </c>
      <c r="H166" s="269">
        <f>H168+H188+H218+H236</f>
        <v>85626588</v>
      </c>
      <c r="I166" s="269">
        <f>I168+I188+I218+I236</f>
        <v>84400936.93</v>
      </c>
      <c r="J166" s="298">
        <f t="shared" si="8"/>
        <v>98.56860923852298</v>
      </c>
    </row>
    <row r="167" spans="1:10" s="121" customFormat="1" ht="6.75" customHeight="1">
      <c r="A167" s="133"/>
      <c r="B167" s="130"/>
      <c r="C167" s="130"/>
      <c r="D167" s="133"/>
      <c r="E167" s="130"/>
      <c r="F167" s="159"/>
      <c r="G167" s="160"/>
      <c r="H167" s="160"/>
      <c r="I167" s="160"/>
      <c r="J167" s="299"/>
    </row>
    <row r="168" spans="1:10" s="129" customFormat="1" ht="12.75">
      <c r="A168" s="266" t="s">
        <v>2609</v>
      </c>
      <c r="B168" s="267"/>
      <c r="C168" s="267"/>
      <c r="D168" s="266"/>
      <c r="E168" s="267"/>
      <c r="F168" s="266" t="s">
        <v>2610</v>
      </c>
      <c r="G168" s="269">
        <f>G169+G171+G175+G179+G181+G183+G185</f>
        <v>6292500</v>
      </c>
      <c r="H168" s="269">
        <f>H169+H171+H175+H179+H181+H183+H185</f>
        <v>6160325</v>
      </c>
      <c r="I168" s="269">
        <f>I169+I171+I175+I179+I181+I183+I185</f>
        <v>6033051.84</v>
      </c>
      <c r="J168" s="298">
        <f t="shared" si="8"/>
        <v>97.93398627507477</v>
      </c>
    </row>
    <row r="169" spans="1:10" s="129" customFormat="1" ht="12.75">
      <c r="A169" s="133"/>
      <c r="B169" s="130"/>
      <c r="C169" s="130"/>
      <c r="D169" s="133"/>
      <c r="E169" s="133" t="s">
        <v>569</v>
      </c>
      <c r="F169" s="159" t="s">
        <v>373</v>
      </c>
      <c r="G169" s="160">
        <f>G170</f>
        <v>11000</v>
      </c>
      <c r="H169" s="160">
        <f>H170</f>
        <v>11000</v>
      </c>
      <c r="I169" s="160">
        <f>I170</f>
        <v>7588.3</v>
      </c>
      <c r="J169" s="299">
        <f t="shared" si="8"/>
        <v>68.98454545454545</v>
      </c>
    </row>
    <row r="170" spans="1:10" s="129" customFormat="1" ht="12.75">
      <c r="A170" s="133"/>
      <c r="B170" s="130"/>
      <c r="C170" s="130"/>
      <c r="D170" s="133"/>
      <c r="E170" s="270" t="s">
        <v>1025</v>
      </c>
      <c r="F170" s="131" t="s">
        <v>374</v>
      </c>
      <c r="G170" s="161">
        <v>11000</v>
      </c>
      <c r="H170" s="161">
        <v>11000</v>
      </c>
      <c r="I170" s="132">
        <v>7588.3</v>
      </c>
      <c r="J170" s="301">
        <f t="shared" si="8"/>
        <v>68.98454545454545</v>
      </c>
    </row>
    <row r="171" spans="1:10" s="129" customFormat="1" ht="12.75">
      <c r="A171" s="133"/>
      <c r="B171" s="130"/>
      <c r="C171" s="130"/>
      <c r="D171" s="133"/>
      <c r="E171" s="133" t="s">
        <v>543</v>
      </c>
      <c r="F171" s="159" t="s">
        <v>380</v>
      </c>
      <c r="G171" s="160">
        <f>G172+G173+G174</f>
        <v>120000</v>
      </c>
      <c r="H171" s="160">
        <f>H172+H173+H174</f>
        <v>117000</v>
      </c>
      <c r="I171" s="160">
        <f>I172+I173+I174</f>
        <v>66692.5</v>
      </c>
      <c r="J171" s="299">
        <f t="shared" si="8"/>
        <v>57.00213675213676</v>
      </c>
    </row>
    <row r="172" spans="1:10" s="129" customFormat="1" ht="12.75">
      <c r="A172" s="133"/>
      <c r="B172" s="130"/>
      <c r="C172" s="130"/>
      <c r="D172" s="133"/>
      <c r="E172" s="270" t="s">
        <v>544</v>
      </c>
      <c r="F172" s="131" t="s">
        <v>383</v>
      </c>
      <c r="G172" s="161">
        <v>15000</v>
      </c>
      <c r="H172" s="161">
        <v>15000</v>
      </c>
      <c r="I172" s="132">
        <v>10391</v>
      </c>
      <c r="J172" s="301">
        <f t="shared" si="8"/>
        <v>69.27333333333333</v>
      </c>
    </row>
    <row r="173" spans="1:10" s="129" customFormat="1" ht="12.75">
      <c r="A173" s="133"/>
      <c r="B173" s="130"/>
      <c r="C173" s="130" t="s">
        <v>19</v>
      </c>
      <c r="D173" s="133" t="s">
        <v>1081</v>
      </c>
      <c r="E173" s="270" t="s">
        <v>545</v>
      </c>
      <c r="F173" s="131" t="s">
        <v>387</v>
      </c>
      <c r="G173" s="161">
        <v>75000</v>
      </c>
      <c r="H173" s="161">
        <v>72000</v>
      </c>
      <c r="I173" s="132">
        <v>35910</v>
      </c>
      <c r="J173" s="301">
        <f t="shared" si="8"/>
        <v>49.875</v>
      </c>
    </row>
    <row r="174" spans="1:10" s="129" customFormat="1" ht="12.75">
      <c r="A174" s="133"/>
      <c r="B174" s="130"/>
      <c r="C174" s="130"/>
      <c r="D174" s="133"/>
      <c r="E174" s="270" t="s">
        <v>572</v>
      </c>
      <c r="F174" s="131" t="s">
        <v>389</v>
      </c>
      <c r="G174" s="161">
        <v>30000</v>
      </c>
      <c r="H174" s="161">
        <v>30000</v>
      </c>
      <c r="I174" s="132">
        <v>20391.5</v>
      </c>
      <c r="J174" s="301">
        <f t="shared" si="8"/>
        <v>67.97166666666666</v>
      </c>
    </row>
    <row r="175" spans="1:10" s="129" customFormat="1" ht="12.75">
      <c r="A175" s="133"/>
      <c r="B175" s="130"/>
      <c r="C175" s="130"/>
      <c r="D175" s="133"/>
      <c r="E175" s="133" t="s">
        <v>550</v>
      </c>
      <c r="F175" s="159" t="s">
        <v>391</v>
      </c>
      <c r="G175" s="160">
        <f>0+G$176+G177+G178</f>
        <v>35000</v>
      </c>
      <c r="H175" s="160">
        <f>0+H$176+H177+H178</f>
        <v>35000</v>
      </c>
      <c r="I175" s="160">
        <f>0+I$176+I177+I178</f>
        <v>1131.75</v>
      </c>
      <c r="J175" s="299">
        <f t="shared" si="8"/>
        <v>3.2335714285714285</v>
      </c>
    </row>
    <row r="176" spans="1:10" s="129" customFormat="1" ht="25.5">
      <c r="A176" s="133"/>
      <c r="B176" s="130"/>
      <c r="C176" s="130" t="s">
        <v>19</v>
      </c>
      <c r="D176" s="133" t="s">
        <v>1082</v>
      </c>
      <c r="E176" s="270" t="s">
        <v>952</v>
      </c>
      <c r="F176" s="131" t="s">
        <v>392</v>
      </c>
      <c r="G176" s="161">
        <v>21000</v>
      </c>
      <c r="H176" s="161">
        <v>21000</v>
      </c>
      <c r="I176" s="132">
        <v>0</v>
      </c>
      <c r="J176" s="301" t="str">
        <f t="shared" si="8"/>
        <v>-</v>
      </c>
    </row>
    <row r="177" spans="1:10" s="129" customFormat="1" ht="12.75">
      <c r="A177" s="133"/>
      <c r="B177" s="130"/>
      <c r="C177" s="130"/>
      <c r="D177" s="133"/>
      <c r="E177" s="270" t="s">
        <v>617</v>
      </c>
      <c r="F177" s="131" t="s">
        <v>396</v>
      </c>
      <c r="G177" s="161">
        <v>10000</v>
      </c>
      <c r="H177" s="161">
        <v>10000</v>
      </c>
      <c r="I177" s="132">
        <v>280</v>
      </c>
      <c r="J177" s="301">
        <f t="shared" si="8"/>
        <v>2.8000000000000003</v>
      </c>
    </row>
    <row r="178" spans="1:10" s="129" customFormat="1" ht="12.75">
      <c r="A178" s="133"/>
      <c r="B178" s="130"/>
      <c r="C178" s="130"/>
      <c r="D178" s="133"/>
      <c r="E178" s="270" t="s">
        <v>551</v>
      </c>
      <c r="F178" s="131" t="s">
        <v>391</v>
      </c>
      <c r="G178" s="161">
        <v>4000</v>
      </c>
      <c r="H178" s="161">
        <v>4000</v>
      </c>
      <c r="I178" s="132">
        <v>851.75</v>
      </c>
      <c r="J178" s="301">
        <f t="shared" si="8"/>
        <v>21.29375</v>
      </c>
    </row>
    <row r="179" spans="1:10" s="129" customFormat="1" ht="12.75">
      <c r="A179" s="133"/>
      <c r="B179" s="130"/>
      <c r="C179" s="130"/>
      <c r="D179" s="133"/>
      <c r="E179" s="133" t="s">
        <v>619</v>
      </c>
      <c r="F179" s="159" t="s">
        <v>404</v>
      </c>
      <c r="G179" s="160">
        <f>G180</f>
        <v>40000</v>
      </c>
      <c r="H179" s="160">
        <f>H180</f>
        <v>40000</v>
      </c>
      <c r="I179" s="160">
        <f>I180</f>
        <v>34121.86</v>
      </c>
      <c r="J179" s="299">
        <f t="shared" si="8"/>
        <v>85.30465000000001</v>
      </c>
    </row>
    <row r="180" spans="1:10" s="129" customFormat="1" ht="12.75">
      <c r="A180" s="133"/>
      <c r="B180" s="130"/>
      <c r="C180" s="130"/>
      <c r="D180" s="133"/>
      <c r="E180" s="270" t="s">
        <v>621</v>
      </c>
      <c r="F180" s="131" t="s">
        <v>407</v>
      </c>
      <c r="G180" s="161">
        <v>40000</v>
      </c>
      <c r="H180" s="161">
        <v>40000</v>
      </c>
      <c r="I180" s="132">
        <v>34121.86</v>
      </c>
      <c r="J180" s="301">
        <f t="shared" si="8"/>
        <v>85.30465000000001</v>
      </c>
    </row>
    <row r="181" spans="1:10" s="129" customFormat="1" ht="12.75">
      <c r="A181" s="133"/>
      <c r="B181" s="130"/>
      <c r="C181" s="130"/>
      <c r="D181" s="133"/>
      <c r="E181" s="133" t="s">
        <v>680</v>
      </c>
      <c r="F181" s="159" t="s">
        <v>415</v>
      </c>
      <c r="G181" s="160">
        <f>0+G$182</f>
        <v>182500</v>
      </c>
      <c r="H181" s="160">
        <f>0+H$182</f>
        <v>182500</v>
      </c>
      <c r="I181" s="160">
        <f>0+I$182</f>
        <v>182500</v>
      </c>
      <c r="J181" s="299">
        <f t="shared" si="8"/>
        <v>100</v>
      </c>
    </row>
    <row r="182" spans="1:10" s="129" customFormat="1" ht="12.75">
      <c r="A182" s="133"/>
      <c r="B182" s="130"/>
      <c r="C182" s="130" t="s">
        <v>19</v>
      </c>
      <c r="D182" s="133" t="s">
        <v>1083</v>
      </c>
      <c r="E182" s="270" t="s">
        <v>1084</v>
      </c>
      <c r="F182" s="131" t="s">
        <v>416</v>
      </c>
      <c r="G182" s="161">
        <v>182500</v>
      </c>
      <c r="H182" s="161">
        <v>182500</v>
      </c>
      <c r="I182" s="132">
        <v>182500</v>
      </c>
      <c r="J182" s="301">
        <f t="shared" si="8"/>
        <v>100</v>
      </c>
    </row>
    <row r="183" spans="1:10" s="129" customFormat="1" ht="25.5">
      <c r="A183" s="133"/>
      <c r="B183" s="130"/>
      <c r="C183" s="130"/>
      <c r="D183" s="133"/>
      <c r="E183" s="133" t="s">
        <v>760</v>
      </c>
      <c r="F183" s="159" t="s">
        <v>420</v>
      </c>
      <c r="G183" s="160">
        <f>0+G$184</f>
        <v>1354000</v>
      </c>
      <c r="H183" s="160">
        <f>0+H$184</f>
        <v>1346000</v>
      </c>
      <c r="I183" s="160">
        <f>0+I$184</f>
        <v>1345616.64</v>
      </c>
      <c r="J183" s="299">
        <f t="shared" si="8"/>
        <v>99.97151857355125</v>
      </c>
    </row>
    <row r="184" spans="1:10" s="129" customFormat="1" ht="12.75">
      <c r="A184" s="133"/>
      <c r="B184" s="130"/>
      <c r="C184" s="130" t="s">
        <v>19</v>
      </c>
      <c r="D184" s="133" t="s">
        <v>1085</v>
      </c>
      <c r="E184" s="270" t="s">
        <v>762</v>
      </c>
      <c r="F184" s="131" t="s">
        <v>422</v>
      </c>
      <c r="G184" s="161">
        <v>1354000</v>
      </c>
      <c r="H184" s="161">
        <v>1346000</v>
      </c>
      <c r="I184" s="132">
        <v>1345616.64</v>
      </c>
      <c r="J184" s="301">
        <f t="shared" si="8"/>
        <v>99.97151857355125</v>
      </c>
    </row>
    <row r="185" spans="1:10" s="129" customFormat="1" ht="12.75">
      <c r="A185" s="133"/>
      <c r="B185" s="130"/>
      <c r="C185" s="130"/>
      <c r="D185" s="133"/>
      <c r="E185" s="133" t="s">
        <v>552</v>
      </c>
      <c r="F185" s="159" t="s">
        <v>268</v>
      </c>
      <c r="G185" s="160">
        <f>0+G$186</f>
        <v>4550000</v>
      </c>
      <c r="H185" s="160">
        <f>0+H$186</f>
        <v>4428825</v>
      </c>
      <c r="I185" s="160">
        <f>0+I$186</f>
        <v>4395400.79</v>
      </c>
      <c r="J185" s="299">
        <f t="shared" si="8"/>
        <v>99.24530298668382</v>
      </c>
    </row>
    <row r="186" spans="1:10" s="129" customFormat="1" ht="12.75">
      <c r="A186" s="133"/>
      <c r="B186" s="130"/>
      <c r="C186" s="130" t="s">
        <v>19</v>
      </c>
      <c r="D186" s="133" t="s">
        <v>1088</v>
      </c>
      <c r="E186" s="270" t="s">
        <v>553</v>
      </c>
      <c r="F186" s="131" t="s">
        <v>425</v>
      </c>
      <c r="G186" s="161">
        <v>4550000</v>
      </c>
      <c r="H186" s="161">
        <v>4428825</v>
      </c>
      <c r="I186" s="132">
        <v>4395400.79</v>
      </c>
      <c r="J186" s="301">
        <f t="shared" si="8"/>
        <v>99.24530298668382</v>
      </c>
    </row>
    <row r="187" spans="1:10" s="129" customFormat="1" ht="6.75" customHeight="1">
      <c r="A187" s="133"/>
      <c r="B187" s="130"/>
      <c r="C187" s="130"/>
      <c r="D187" s="133"/>
      <c r="E187" s="270"/>
      <c r="F187" s="131"/>
      <c r="G187" s="161"/>
      <c r="H187" s="161"/>
      <c r="I187" s="132"/>
      <c r="J187" s="301"/>
    </row>
    <row r="188" spans="1:10" s="129" customFormat="1" ht="12.75">
      <c r="A188" s="266" t="s">
        <v>2611</v>
      </c>
      <c r="B188" s="267"/>
      <c r="C188" s="267"/>
      <c r="D188" s="266"/>
      <c r="E188" s="267"/>
      <c r="F188" s="268" t="s">
        <v>2612</v>
      </c>
      <c r="G188" s="269">
        <f>G190+G193+G195+G198+G200+G203+G205+G208+G210+G213+G215</f>
        <v>55014300</v>
      </c>
      <c r="H188" s="269">
        <f>H190+H193+H195+H198+H200+H203+H205+H208+H210+H213+H215</f>
        <v>55014300</v>
      </c>
      <c r="I188" s="269">
        <f>I190+I193+I195+I198+I200+I203+I205+I208+I210+I213+I215</f>
        <v>54368431</v>
      </c>
      <c r="J188" s="298">
        <f aca="true" t="shared" si="9" ref="J188:J227">IF(OR($H188=0,$I188=0),"-",$I188/$H188*100)</f>
        <v>98.8259979678011</v>
      </c>
    </row>
    <row r="189" spans="1:10" s="129" customFormat="1" ht="6.75" customHeight="1">
      <c r="A189" s="133"/>
      <c r="B189" s="130"/>
      <c r="C189" s="130"/>
      <c r="D189" s="133"/>
      <c r="E189" s="130"/>
      <c r="F189" s="159"/>
      <c r="G189" s="160"/>
      <c r="H189" s="160"/>
      <c r="I189" s="160"/>
      <c r="J189" s="299"/>
    </row>
    <row r="190" spans="1:10" s="129" customFormat="1" ht="12.75">
      <c r="A190" s="133"/>
      <c r="B190" s="130"/>
      <c r="C190" s="130"/>
      <c r="D190" s="133"/>
      <c r="E190" s="133" t="s">
        <v>558</v>
      </c>
      <c r="F190" s="159" t="s">
        <v>356</v>
      </c>
      <c r="G190" s="160">
        <f>0+G$191+G$192</f>
        <v>37013200</v>
      </c>
      <c r="H190" s="160">
        <f>0+H$191+H$192</f>
        <v>37013200</v>
      </c>
      <c r="I190" s="160">
        <f>0+I$191+I$192</f>
        <v>36818000</v>
      </c>
      <c r="J190" s="299">
        <f t="shared" si="9"/>
        <v>99.47262057860439</v>
      </c>
    </row>
    <row r="191" spans="1:10" s="129" customFormat="1" ht="12.75">
      <c r="A191" s="133"/>
      <c r="B191" s="130"/>
      <c r="C191" s="130" t="s">
        <v>19</v>
      </c>
      <c r="D191" s="133" t="s">
        <v>1114</v>
      </c>
      <c r="E191" s="270" t="s">
        <v>560</v>
      </c>
      <c r="F191" s="131" t="s">
        <v>358</v>
      </c>
      <c r="G191" s="161">
        <v>36624000</v>
      </c>
      <c r="H191" s="161">
        <v>36624000</v>
      </c>
      <c r="I191" s="132">
        <v>36624000</v>
      </c>
      <c r="J191" s="301">
        <f t="shared" si="9"/>
        <v>100</v>
      </c>
    </row>
    <row r="192" spans="1:10" s="129" customFormat="1" ht="12.75">
      <c r="A192" s="133"/>
      <c r="B192" s="130"/>
      <c r="C192" s="130" t="s">
        <v>19</v>
      </c>
      <c r="D192" s="133" t="s">
        <v>561</v>
      </c>
      <c r="E192" s="270" t="s">
        <v>1115</v>
      </c>
      <c r="F192" s="131" t="s">
        <v>359</v>
      </c>
      <c r="G192" s="161">
        <v>389200</v>
      </c>
      <c r="H192" s="161">
        <v>389200</v>
      </c>
      <c r="I192" s="132">
        <v>194000</v>
      </c>
      <c r="J192" s="301">
        <f t="shared" si="9"/>
        <v>49.84583761562179</v>
      </c>
    </row>
    <row r="193" spans="1:10" s="129" customFormat="1" ht="12.75">
      <c r="A193" s="133"/>
      <c r="B193" s="130"/>
      <c r="C193" s="130"/>
      <c r="D193" s="133"/>
      <c r="E193" s="133" t="s">
        <v>1114</v>
      </c>
      <c r="F193" s="159" t="s">
        <v>362</v>
      </c>
      <c r="G193" s="160">
        <f>0+G$194</f>
        <v>765800</v>
      </c>
      <c r="H193" s="160">
        <f>0+H$194</f>
        <v>765800</v>
      </c>
      <c r="I193" s="160">
        <f>0+I$194</f>
        <v>450000</v>
      </c>
      <c r="J193" s="299">
        <f t="shared" si="9"/>
        <v>58.76207887176809</v>
      </c>
    </row>
    <row r="194" spans="1:10" s="129" customFormat="1" ht="12.75">
      <c r="A194" s="133"/>
      <c r="B194" s="130"/>
      <c r="C194" s="130" t="s">
        <v>19</v>
      </c>
      <c r="D194" s="133" t="s">
        <v>1116</v>
      </c>
      <c r="E194" s="270" t="s">
        <v>1117</v>
      </c>
      <c r="F194" s="131" t="s">
        <v>362</v>
      </c>
      <c r="G194" s="161">
        <v>765800</v>
      </c>
      <c r="H194" s="161">
        <v>765800</v>
      </c>
      <c r="I194" s="132">
        <v>450000</v>
      </c>
      <c r="J194" s="301">
        <f t="shared" si="9"/>
        <v>58.76207887176809</v>
      </c>
    </row>
    <row r="195" spans="1:10" s="129" customFormat="1" ht="12.75">
      <c r="A195" s="133"/>
      <c r="B195" s="130"/>
      <c r="C195" s="130"/>
      <c r="D195" s="133"/>
      <c r="E195" s="133" t="s">
        <v>561</v>
      </c>
      <c r="F195" s="159" t="s">
        <v>363</v>
      </c>
      <c r="G195" s="160">
        <f>0+G$196+G$197</f>
        <v>5583000</v>
      </c>
      <c r="H195" s="160">
        <f>0+H$196+H$197</f>
        <v>5583000</v>
      </c>
      <c r="I195" s="160">
        <f>0+I$196+I$197</f>
        <v>5583000</v>
      </c>
      <c r="J195" s="299">
        <f t="shared" si="9"/>
        <v>100</v>
      </c>
    </row>
    <row r="196" spans="1:10" s="129" customFormat="1" ht="12.75">
      <c r="A196" s="133"/>
      <c r="B196" s="130"/>
      <c r="C196" s="130" t="s">
        <v>19</v>
      </c>
      <c r="D196" s="133" t="s">
        <v>1118</v>
      </c>
      <c r="E196" s="270" t="s">
        <v>563</v>
      </c>
      <c r="F196" s="131" t="s">
        <v>365</v>
      </c>
      <c r="G196" s="161">
        <v>4960000</v>
      </c>
      <c r="H196" s="161">
        <v>4960000</v>
      </c>
      <c r="I196" s="132">
        <v>4960000</v>
      </c>
      <c r="J196" s="301">
        <f t="shared" si="9"/>
        <v>100</v>
      </c>
    </row>
    <row r="197" spans="1:10" s="129" customFormat="1" ht="25.5">
      <c r="A197" s="133"/>
      <c r="B197" s="130"/>
      <c r="C197" s="130" t="s">
        <v>19</v>
      </c>
      <c r="D197" s="133" t="s">
        <v>1119</v>
      </c>
      <c r="E197" s="270" t="s">
        <v>565</v>
      </c>
      <c r="F197" s="131" t="s">
        <v>366</v>
      </c>
      <c r="G197" s="161">
        <v>623000</v>
      </c>
      <c r="H197" s="161">
        <v>623000</v>
      </c>
      <c r="I197" s="132">
        <v>623000</v>
      </c>
      <c r="J197" s="301">
        <f t="shared" si="9"/>
        <v>100</v>
      </c>
    </row>
    <row r="198" spans="1:10" s="129" customFormat="1" ht="12.75">
      <c r="A198" s="133"/>
      <c r="B198" s="130"/>
      <c r="C198" s="130"/>
      <c r="D198" s="133"/>
      <c r="E198" s="133" t="s">
        <v>566</v>
      </c>
      <c r="F198" s="159" t="s">
        <v>368</v>
      </c>
      <c r="G198" s="160">
        <f>G199</f>
        <v>5000</v>
      </c>
      <c r="H198" s="160">
        <f>H199</f>
        <v>5000</v>
      </c>
      <c r="I198" s="160">
        <f>I199</f>
        <v>5000</v>
      </c>
      <c r="J198" s="299">
        <f t="shared" si="9"/>
        <v>100</v>
      </c>
    </row>
    <row r="199" spans="1:10" s="129" customFormat="1" ht="12.75">
      <c r="A199" s="133"/>
      <c r="B199" s="130"/>
      <c r="C199" s="130"/>
      <c r="D199" s="133"/>
      <c r="E199" s="270" t="s">
        <v>1129</v>
      </c>
      <c r="F199" s="131" t="s">
        <v>371</v>
      </c>
      <c r="G199" s="161">
        <v>5000</v>
      </c>
      <c r="H199" s="161">
        <v>5000</v>
      </c>
      <c r="I199" s="132">
        <v>5000</v>
      </c>
      <c r="J199" s="301">
        <f t="shared" si="9"/>
        <v>100</v>
      </c>
    </row>
    <row r="200" spans="1:10" s="129" customFormat="1" ht="12.75">
      <c r="A200" s="133"/>
      <c r="B200" s="130"/>
      <c r="C200" s="130"/>
      <c r="D200" s="133"/>
      <c r="E200" s="133" t="s">
        <v>569</v>
      </c>
      <c r="F200" s="159" t="s">
        <v>373</v>
      </c>
      <c r="G200" s="160">
        <f>0+G$201+G$202</f>
        <v>1986150</v>
      </c>
      <c r="H200" s="160">
        <f>0+H$201+H$202</f>
        <v>1986150</v>
      </c>
      <c r="I200" s="160">
        <f>0+I$201+I$202</f>
        <v>1986150</v>
      </c>
      <c r="J200" s="299">
        <f t="shared" si="9"/>
        <v>100</v>
      </c>
    </row>
    <row r="201" spans="1:13" s="129" customFormat="1" ht="12.75">
      <c r="A201" s="133"/>
      <c r="B201" s="130"/>
      <c r="C201" s="130" t="s">
        <v>19</v>
      </c>
      <c r="D201" s="133" t="s">
        <v>1122</v>
      </c>
      <c r="E201" s="270" t="s">
        <v>1025</v>
      </c>
      <c r="F201" s="131" t="s">
        <v>374</v>
      </c>
      <c r="G201" s="161">
        <v>197150</v>
      </c>
      <c r="H201" s="161">
        <v>197150</v>
      </c>
      <c r="I201" s="132">
        <v>197150</v>
      </c>
      <c r="J201" s="301">
        <f t="shared" si="9"/>
        <v>100</v>
      </c>
      <c r="K201" s="162"/>
      <c r="L201" s="162"/>
      <c r="M201" s="162"/>
    </row>
    <row r="202" spans="1:13" s="129" customFormat="1" ht="12.75">
      <c r="A202" s="133"/>
      <c r="B202" s="130"/>
      <c r="C202" s="130" t="s">
        <v>19</v>
      </c>
      <c r="D202" s="133" t="s">
        <v>1123</v>
      </c>
      <c r="E202" s="270" t="s">
        <v>571</v>
      </c>
      <c r="F202" s="131" t="s">
        <v>376</v>
      </c>
      <c r="G202" s="161">
        <v>1789000</v>
      </c>
      <c r="H202" s="161">
        <v>1789000</v>
      </c>
      <c r="I202" s="132">
        <v>1789000</v>
      </c>
      <c r="J202" s="301">
        <f t="shared" si="9"/>
        <v>100</v>
      </c>
      <c r="K202" s="162"/>
      <c r="L202" s="162"/>
      <c r="M202" s="162"/>
    </row>
    <row r="203" spans="1:13" s="129" customFormat="1" ht="12.75">
      <c r="A203" s="133"/>
      <c r="B203" s="130"/>
      <c r="C203" s="130"/>
      <c r="D203" s="133"/>
      <c r="E203" s="133" t="s">
        <v>543</v>
      </c>
      <c r="F203" s="159" t="s">
        <v>380</v>
      </c>
      <c r="G203" s="160">
        <f>0+G$204</f>
        <v>1171950</v>
      </c>
      <c r="H203" s="160">
        <f>0+H$204</f>
        <v>1171950</v>
      </c>
      <c r="I203" s="160">
        <f>0+I$204</f>
        <v>1111401</v>
      </c>
      <c r="J203" s="299">
        <f t="shared" si="9"/>
        <v>94.83348265710994</v>
      </c>
      <c r="K203" s="162"/>
      <c r="L203" s="162"/>
      <c r="M203" s="162"/>
    </row>
    <row r="204" spans="1:10" s="129" customFormat="1" ht="12.75">
      <c r="A204" s="133"/>
      <c r="B204" s="130"/>
      <c r="C204" s="130" t="s">
        <v>19</v>
      </c>
      <c r="D204" s="133" t="s">
        <v>1124</v>
      </c>
      <c r="E204" s="270" t="s">
        <v>572</v>
      </c>
      <c r="F204" s="131" t="s">
        <v>389</v>
      </c>
      <c r="G204" s="161">
        <v>1171950</v>
      </c>
      <c r="H204" s="161">
        <v>1171950</v>
      </c>
      <c r="I204" s="132">
        <v>1111401</v>
      </c>
      <c r="J204" s="301">
        <f t="shared" si="9"/>
        <v>94.83348265710994</v>
      </c>
    </row>
    <row r="205" spans="1:10" s="129" customFormat="1" ht="12.75">
      <c r="A205" s="133"/>
      <c r="B205" s="130"/>
      <c r="C205" s="130"/>
      <c r="D205" s="133"/>
      <c r="E205" s="133" t="s">
        <v>550</v>
      </c>
      <c r="F205" s="159" t="s">
        <v>391</v>
      </c>
      <c r="G205" s="160">
        <f>0+G$206+G$207</f>
        <v>325500</v>
      </c>
      <c r="H205" s="160">
        <f>0+H$206+H$207</f>
        <v>325500</v>
      </c>
      <c r="I205" s="160">
        <f>0+I$206+I$207</f>
        <v>324180</v>
      </c>
      <c r="J205" s="299">
        <f t="shared" si="9"/>
        <v>99.59447004608295</v>
      </c>
    </row>
    <row r="206" spans="1:10" s="129" customFormat="1" ht="12.75">
      <c r="A206" s="133"/>
      <c r="B206" s="130"/>
      <c r="C206" s="130" t="s">
        <v>19</v>
      </c>
      <c r="D206" s="133" t="s">
        <v>1125</v>
      </c>
      <c r="E206" s="270" t="s">
        <v>1126</v>
      </c>
      <c r="F206" s="131" t="s">
        <v>393</v>
      </c>
      <c r="G206" s="161">
        <v>45000</v>
      </c>
      <c r="H206" s="161">
        <v>45000</v>
      </c>
      <c r="I206" s="132">
        <v>43680</v>
      </c>
      <c r="J206" s="301">
        <f t="shared" si="9"/>
        <v>97.06666666666666</v>
      </c>
    </row>
    <row r="207" spans="1:10" s="129" customFormat="1" ht="12.75">
      <c r="A207" s="133"/>
      <c r="B207" s="130"/>
      <c r="C207" s="130" t="s">
        <v>19</v>
      </c>
      <c r="D207" s="133" t="s">
        <v>566</v>
      </c>
      <c r="E207" s="270" t="s">
        <v>551</v>
      </c>
      <c r="F207" s="131" t="s">
        <v>391</v>
      </c>
      <c r="G207" s="161">
        <v>280500</v>
      </c>
      <c r="H207" s="161">
        <v>280500</v>
      </c>
      <c r="I207" s="132">
        <v>280500</v>
      </c>
      <c r="J207" s="301">
        <f t="shared" si="9"/>
        <v>100</v>
      </c>
    </row>
    <row r="208" spans="1:10" s="129" customFormat="1" ht="12.75">
      <c r="A208" s="133"/>
      <c r="B208" s="130"/>
      <c r="C208" s="130"/>
      <c r="D208" s="133"/>
      <c r="E208" s="133" t="s">
        <v>789</v>
      </c>
      <c r="F208" s="159" t="s">
        <v>400</v>
      </c>
      <c r="G208" s="160">
        <f>0+G$209</f>
        <v>1208400</v>
      </c>
      <c r="H208" s="160">
        <f>0+H$209</f>
        <v>1208400</v>
      </c>
      <c r="I208" s="160">
        <f>0+I$209</f>
        <v>1208400</v>
      </c>
      <c r="J208" s="299">
        <f t="shared" si="9"/>
        <v>100</v>
      </c>
    </row>
    <row r="209" spans="1:10" s="129" customFormat="1" ht="25.5" customHeight="1">
      <c r="A209" s="133"/>
      <c r="B209" s="130"/>
      <c r="C209" s="130" t="s">
        <v>19</v>
      </c>
      <c r="D209" s="133" t="s">
        <v>1131</v>
      </c>
      <c r="E209" s="270" t="s">
        <v>1132</v>
      </c>
      <c r="F209" s="131" t="s">
        <v>401</v>
      </c>
      <c r="G209" s="161">
        <v>1208400</v>
      </c>
      <c r="H209" s="161">
        <v>1208400</v>
      </c>
      <c r="I209" s="132">
        <v>1208400</v>
      </c>
      <c r="J209" s="301">
        <f t="shared" si="9"/>
        <v>100</v>
      </c>
    </row>
    <row r="210" spans="1:10" s="129" customFormat="1" ht="12.75">
      <c r="A210" s="133"/>
      <c r="B210" s="130"/>
      <c r="C210" s="130"/>
      <c r="D210" s="133"/>
      <c r="E210" s="133" t="s">
        <v>619</v>
      </c>
      <c r="F210" s="159" t="s">
        <v>404</v>
      </c>
      <c r="G210" s="160">
        <f>0+G$211+G$212</f>
        <v>130000</v>
      </c>
      <c r="H210" s="160">
        <f>0+H$211+H$212</f>
        <v>130000</v>
      </c>
      <c r="I210" s="160">
        <f>0+I$211+I$212</f>
        <v>110000</v>
      </c>
      <c r="J210" s="299">
        <f t="shared" si="9"/>
        <v>84.61538461538461</v>
      </c>
    </row>
    <row r="211" spans="1:10" s="129" customFormat="1" ht="12.75">
      <c r="A211" s="133"/>
      <c r="B211" s="130"/>
      <c r="C211" s="130" t="s">
        <v>19</v>
      </c>
      <c r="D211" s="133" t="s">
        <v>1133</v>
      </c>
      <c r="E211" s="270" t="s">
        <v>1134</v>
      </c>
      <c r="F211" s="131" t="s">
        <v>405</v>
      </c>
      <c r="G211" s="161">
        <v>110000</v>
      </c>
      <c r="H211" s="161">
        <v>110000</v>
      </c>
      <c r="I211" s="132">
        <v>110000</v>
      </c>
      <c r="J211" s="301">
        <f t="shared" si="9"/>
        <v>100</v>
      </c>
    </row>
    <row r="212" spans="1:10" s="129" customFormat="1" ht="12.75">
      <c r="A212" s="133"/>
      <c r="B212" s="130"/>
      <c r="C212" s="130" t="s">
        <v>19</v>
      </c>
      <c r="D212" s="133" t="s">
        <v>1135</v>
      </c>
      <c r="E212" s="270" t="s">
        <v>621</v>
      </c>
      <c r="F212" s="131" t="s">
        <v>407</v>
      </c>
      <c r="G212" s="161">
        <v>20000</v>
      </c>
      <c r="H212" s="161">
        <v>20000</v>
      </c>
      <c r="I212" s="132">
        <v>0</v>
      </c>
      <c r="J212" s="301" t="str">
        <f t="shared" si="9"/>
        <v>-</v>
      </c>
    </row>
    <row r="213" spans="1:10" s="129" customFormat="1" ht="12.75">
      <c r="A213" s="133"/>
      <c r="B213" s="130"/>
      <c r="C213" s="130"/>
      <c r="D213" s="133"/>
      <c r="E213" s="133" t="s">
        <v>812</v>
      </c>
      <c r="F213" s="159" t="s">
        <v>445</v>
      </c>
      <c r="G213" s="160">
        <f>G214</f>
        <v>53000</v>
      </c>
      <c r="H213" s="160">
        <f>H214</f>
        <v>53000</v>
      </c>
      <c r="I213" s="160">
        <f>I214</f>
        <v>0</v>
      </c>
      <c r="J213" s="299" t="str">
        <f t="shared" si="9"/>
        <v>-</v>
      </c>
    </row>
    <row r="214" spans="1:10" s="129" customFormat="1" ht="12.75">
      <c r="A214" s="133"/>
      <c r="B214" s="130"/>
      <c r="C214" s="130" t="s">
        <v>321</v>
      </c>
      <c r="D214" s="133" t="s">
        <v>1139</v>
      </c>
      <c r="E214" s="270" t="s">
        <v>814</v>
      </c>
      <c r="F214" s="131" t="s">
        <v>452</v>
      </c>
      <c r="G214" s="161">
        <v>53000</v>
      </c>
      <c r="H214" s="161">
        <v>53000</v>
      </c>
      <c r="I214" s="132">
        <v>0</v>
      </c>
      <c r="J214" s="301" t="str">
        <f t="shared" si="9"/>
        <v>-</v>
      </c>
    </row>
    <row r="215" spans="1:10" s="129" customFormat="1" ht="38.25">
      <c r="A215" s="133"/>
      <c r="B215" s="130"/>
      <c r="C215" s="130"/>
      <c r="D215" s="133"/>
      <c r="E215" s="133" t="s">
        <v>523</v>
      </c>
      <c r="F215" s="159" t="s">
        <v>524</v>
      </c>
      <c r="G215" s="160">
        <f>0+G$216</f>
        <v>6772300</v>
      </c>
      <c r="H215" s="160">
        <f>0+H$216</f>
        <v>6772300</v>
      </c>
      <c r="I215" s="160">
        <f>0+I$216</f>
        <v>6772300</v>
      </c>
      <c r="J215" s="299">
        <f t="shared" si="9"/>
        <v>100</v>
      </c>
    </row>
    <row r="216" spans="1:10" s="129" customFormat="1" ht="25.5">
      <c r="A216" s="133"/>
      <c r="B216" s="130"/>
      <c r="C216" s="130" t="s">
        <v>321</v>
      </c>
      <c r="D216" s="133" t="s">
        <v>1136</v>
      </c>
      <c r="E216" s="270" t="s">
        <v>525</v>
      </c>
      <c r="F216" s="131" t="s">
        <v>526</v>
      </c>
      <c r="G216" s="161">
        <v>6772300</v>
      </c>
      <c r="H216" s="161">
        <v>6772300</v>
      </c>
      <c r="I216" s="132">
        <v>6772300</v>
      </c>
      <c r="J216" s="301">
        <f t="shared" si="9"/>
        <v>100</v>
      </c>
    </row>
    <row r="217" spans="1:10" s="129" customFormat="1" ht="6.75" customHeight="1">
      <c r="A217" s="133"/>
      <c r="B217" s="130"/>
      <c r="C217" s="130"/>
      <c r="D217" s="133"/>
      <c r="E217" s="270"/>
      <c r="F217" s="131"/>
      <c r="G217" s="161"/>
      <c r="H217" s="161"/>
      <c r="I217" s="132"/>
      <c r="J217" s="301"/>
    </row>
    <row r="218" spans="1:10" s="129" customFormat="1" ht="12.75">
      <c r="A218" s="266" t="s">
        <v>2613</v>
      </c>
      <c r="B218" s="267"/>
      <c r="C218" s="267"/>
      <c r="D218" s="266"/>
      <c r="E218" s="267"/>
      <c r="F218" s="268" t="s">
        <v>2614</v>
      </c>
      <c r="G218" s="269">
        <f>G220+G223+G225+G228+G231</f>
        <v>3024131</v>
      </c>
      <c r="H218" s="269">
        <f>H220+H223+H225+H228+H231</f>
        <v>3024131</v>
      </c>
      <c r="I218" s="269">
        <f>I220+I223+I225+I228+I231</f>
        <v>2996779.97</v>
      </c>
      <c r="J218" s="298">
        <f t="shared" si="9"/>
        <v>99.0955739020565</v>
      </c>
    </row>
    <row r="219" spans="1:10" s="129" customFormat="1" ht="6.75" customHeight="1">
      <c r="A219" s="133"/>
      <c r="B219" s="130"/>
      <c r="C219" s="130"/>
      <c r="D219" s="133"/>
      <c r="E219" s="130"/>
      <c r="F219" s="159"/>
      <c r="G219" s="160"/>
      <c r="H219" s="160"/>
      <c r="I219" s="160"/>
      <c r="J219" s="299"/>
    </row>
    <row r="220" spans="1:10" s="129" customFormat="1" ht="12.75">
      <c r="A220" s="133"/>
      <c r="B220" s="130"/>
      <c r="C220" s="130"/>
      <c r="D220" s="133"/>
      <c r="E220" s="133" t="s">
        <v>558</v>
      </c>
      <c r="F220" s="159" t="s">
        <v>356</v>
      </c>
      <c r="G220" s="160">
        <f>0+G$221+G$222</f>
        <v>2082200</v>
      </c>
      <c r="H220" s="160">
        <f>0+H$221+H$222</f>
        <v>2082200</v>
      </c>
      <c r="I220" s="160">
        <f>0+I$221+I$222</f>
        <v>2082200</v>
      </c>
      <c r="J220" s="299">
        <f t="shared" si="9"/>
        <v>100</v>
      </c>
    </row>
    <row r="221" spans="1:10" s="129" customFormat="1" ht="12.75">
      <c r="A221" s="133"/>
      <c r="B221" s="130"/>
      <c r="C221" s="130" t="s">
        <v>19</v>
      </c>
      <c r="D221" s="133" t="s">
        <v>1143</v>
      </c>
      <c r="E221" s="270" t="s">
        <v>560</v>
      </c>
      <c r="F221" s="131" t="s">
        <v>358</v>
      </c>
      <c r="G221" s="161">
        <v>2073000</v>
      </c>
      <c r="H221" s="161">
        <v>2073000</v>
      </c>
      <c r="I221" s="132">
        <v>2073000</v>
      </c>
      <c r="J221" s="301">
        <f t="shared" si="9"/>
        <v>100</v>
      </c>
    </row>
    <row r="222" spans="1:10" s="129" customFormat="1" ht="12.75">
      <c r="A222" s="133"/>
      <c r="B222" s="130"/>
      <c r="C222" s="130" t="s">
        <v>19</v>
      </c>
      <c r="D222" s="133" t="s">
        <v>550</v>
      </c>
      <c r="E222" s="270" t="s">
        <v>1115</v>
      </c>
      <c r="F222" s="131" t="s">
        <v>359</v>
      </c>
      <c r="G222" s="161">
        <v>9200</v>
      </c>
      <c r="H222" s="161">
        <v>9200</v>
      </c>
      <c r="I222" s="132">
        <v>9200</v>
      </c>
      <c r="J222" s="301">
        <f t="shared" si="9"/>
        <v>100</v>
      </c>
    </row>
    <row r="223" spans="1:10" s="129" customFormat="1" ht="12.75">
      <c r="A223" s="133"/>
      <c r="B223" s="130"/>
      <c r="C223" s="130"/>
      <c r="D223" s="133"/>
      <c r="E223" s="133" t="s">
        <v>1114</v>
      </c>
      <c r="F223" s="159" t="s">
        <v>362</v>
      </c>
      <c r="G223" s="160">
        <f>0+G$224</f>
        <v>4800</v>
      </c>
      <c r="H223" s="160">
        <f>0+H$224</f>
        <v>4800</v>
      </c>
      <c r="I223" s="160">
        <f>0+I$224</f>
        <v>4800</v>
      </c>
      <c r="J223" s="299">
        <f t="shared" si="9"/>
        <v>100</v>
      </c>
    </row>
    <row r="224" spans="1:10" s="129" customFormat="1" ht="12.75">
      <c r="A224" s="133"/>
      <c r="B224" s="130"/>
      <c r="C224" s="130" t="s">
        <v>19</v>
      </c>
      <c r="D224" s="133" t="s">
        <v>1144</v>
      </c>
      <c r="E224" s="270" t="s">
        <v>1117</v>
      </c>
      <c r="F224" s="131" t="s">
        <v>362</v>
      </c>
      <c r="G224" s="161">
        <v>4800</v>
      </c>
      <c r="H224" s="161">
        <v>4800</v>
      </c>
      <c r="I224" s="132">
        <v>4800</v>
      </c>
      <c r="J224" s="301">
        <f t="shared" si="9"/>
        <v>100</v>
      </c>
    </row>
    <row r="225" spans="1:10" s="129" customFormat="1" ht="12.75">
      <c r="A225" s="133"/>
      <c r="B225" s="130"/>
      <c r="C225" s="130"/>
      <c r="D225" s="133"/>
      <c r="E225" s="133" t="s">
        <v>561</v>
      </c>
      <c r="F225" s="159" t="s">
        <v>363</v>
      </c>
      <c r="G225" s="160">
        <f>0+G$226+G$227</f>
        <v>315300</v>
      </c>
      <c r="H225" s="160">
        <f>0+H$226+H$227</f>
        <v>315300</v>
      </c>
      <c r="I225" s="160">
        <f>0+I$226+I$227</f>
        <v>315300</v>
      </c>
      <c r="J225" s="299">
        <f t="shared" si="9"/>
        <v>100</v>
      </c>
    </row>
    <row r="226" spans="1:10" s="129" customFormat="1" ht="12.75">
      <c r="A226" s="133"/>
      <c r="B226" s="130"/>
      <c r="C226" s="130" t="s">
        <v>19</v>
      </c>
      <c r="D226" s="133" t="s">
        <v>1145</v>
      </c>
      <c r="E226" s="270" t="s">
        <v>563</v>
      </c>
      <c r="F226" s="131" t="s">
        <v>365</v>
      </c>
      <c r="G226" s="161">
        <v>280000</v>
      </c>
      <c r="H226" s="161">
        <v>280000</v>
      </c>
      <c r="I226" s="132">
        <v>280000</v>
      </c>
      <c r="J226" s="301">
        <f t="shared" si="9"/>
        <v>100</v>
      </c>
    </row>
    <row r="227" spans="1:10" s="129" customFormat="1" ht="25.5">
      <c r="A227" s="133"/>
      <c r="B227" s="130"/>
      <c r="C227" s="130" t="s">
        <v>19</v>
      </c>
      <c r="D227" s="133" t="s">
        <v>1146</v>
      </c>
      <c r="E227" s="270" t="s">
        <v>565</v>
      </c>
      <c r="F227" s="131" t="s">
        <v>366</v>
      </c>
      <c r="G227" s="161">
        <v>35300</v>
      </c>
      <c r="H227" s="161">
        <v>35300</v>
      </c>
      <c r="I227" s="132">
        <v>35300</v>
      </c>
      <c r="J227" s="301">
        <f t="shared" si="9"/>
        <v>100</v>
      </c>
    </row>
    <row r="228" spans="1:10" s="129" customFormat="1" ht="12.75">
      <c r="A228" s="133"/>
      <c r="B228" s="130"/>
      <c r="C228" s="130"/>
      <c r="D228" s="133"/>
      <c r="E228" s="133" t="s">
        <v>569</v>
      </c>
      <c r="F228" s="159" t="s">
        <v>373</v>
      </c>
      <c r="G228" s="160">
        <f>0+G$229+G$230</f>
        <v>563614</v>
      </c>
      <c r="H228" s="160">
        <f>0+H$229+H$230</f>
        <v>563614</v>
      </c>
      <c r="I228" s="160">
        <f>0+I$229+I$230</f>
        <v>537120.8300000001</v>
      </c>
      <c r="J228" s="299">
        <f aca="true" t="shared" si="10" ref="J228:J244">IF(OR($H228=0,$I228=0),"-",$I228/$H228*100)</f>
        <v>95.2994123637809</v>
      </c>
    </row>
    <row r="229" spans="1:10" s="129" customFormat="1" ht="12.75">
      <c r="A229" s="133"/>
      <c r="B229" s="130"/>
      <c r="C229" s="130" t="s">
        <v>19</v>
      </c>
      <c r="D229" s="133" t="s">
        <v>1149</v>
      </c>
      <c r="E229" s="270" t="s">
        <v>1150</v>
      </c>
      <c r="F229" s="131" t="s">
        <v>375</v>
      </c>
      <c r="G229" s="161">
        <v>188614</v>
      </c>
      <c r="H229" s="161">
        <v>188614</v>
      </c>
      <c r="I229" s="132">
        <v>188614</v>
      </c>
      <c r="J229" s="301">
        <f t="shared" si="10"/>
        <v>100</v>
      </c>
    </row>
    <row r="230" spans="1:10" s="129" customFormat="1" ht="12.75">
      <c r="A230" s="133"/>
      <c r="B230" s="130"/>
      <c r="C230" s="130" t="s">
        <v>19</v>
      </c>
      <c r="D230" s="133" t="s">
        <v>1151</v>
      </c>
      <c r="E230" s="270" t="s">
        <v>571</v>
      </c>
      <c r="F230" s="131" t="s">
        <v>376</v>
      </c>
      <c r="G230" s="161">
        <v>375000</v>
      </c>
      <c r="H230" s="161">
        <v>375000</v>
      </c>
      <c r="I230" s="132">
        <v>348506.83</v>
      </c>
      <c r="J230" s="301">
        <f t="shared" si="10"/>
        <v>92.93515466666668</v>
      </c>
    </row>
    <row r="231" spans="1:10" s="129" customFormat="1" ht="12.75">
      <c r="A231" s="133"/>
      <c r="B231" s="130"/>
      <c r="C231" s="130"/>
      <c r="D231" s="133"/>
      <c r="E231" s="133" t="s">
        <v>550</v>
      </c>
      <c r="F231" s="159" t="s">
        <v>391</v>
      </c>
      <c r="G231" s="160">
        <f>0+G$232+G$233+G$234</f>
        <v>58217</v>
      </c>
      <c r="H231" s="160">
        <f>0+H$232+H$233+H$234</f>
        <v>58217</v>
      </c>
      <c r="I231" s="160">
        <f>0+I$232+I$233+I$234</f>
        <v>57359.14</v>
      </c>
      <c r="J231" s="299">
        <f t="shared" si="10"/>
        <v>98.52644416579349</v>
      </c>
    </row>
    <row r="232" spans="1:10" s="129" customFormat="1" ht="25.5">
      <c r="A232" s="133"/>
      <c r="B232" s="130"/>
      <c r="C232" s="130" t="s">
        <v>19</v>
      </c>
      <c r="D232" s="133" t="s">
        <v>1152</v>
      </c>
      <c r="E232" s="270" t="s">
        <v>952</v>
      </c>
      <c r="F232" s="131" t="s">
        <v>392</v>
      </c>
      <c r="G232" s="161">
        <v>6671</v>
      </c>
      <c r="H232" s="161">
        <v>6671</v>
      </c>
      <c r="I232" s="132">
        <v>6670.2</v>
      </c>
      <c r="J232" s="301">
        <f t="shared" si="10"/>
        <v>99.98800779493328</v>
      </c>
    </row>
    <row r="233" spans="1:10" s="129" customFormat="1" ht="12.75">
      <c r="A233" s="133"/>
      <c r="B233" s="130"/>
      <c r="C233" s="130" t="s">
        <v>19</v>
      </c>
      <c r="D233" s="133" t="s">
        <v>1153</v>
      </c>
      <c r="E233" s="270" t="s">
        <v>1126</v>
      </c>
      <c r="F233" s="131" t="s">
        <v>393</v>
      </c>
      <c r="G233" s="161">
        <v>3546</v>
      </c>
      <c r="H233" s="161">
        <v>3546</v>
      </c>
      <c r="I233" s="132">
        <v>2730</v>
      </c>
      <c r="J233" s="301">
        <f t="shared" si="10"/>
        <v>76.98815566835871</v>
      </c>
    </row>
    <row r="234" spans="1:10" s="129" customFormat="1" ht="12.75">
      <c r="A234" s="133"/>
      <c r="B234" s="130"/>
      <c r="C234" s="130" t="s">
        <v>19</v>
      </c>
      <c r="D234" s="133" t="s">
        <v>1154</v>
      </c>
      <c r="E234" s="270" t="s">
        <v>551</v>
      </c>
      <c r="F234" s="131" t="s">
        <v>391</v>
      </c>
      <c r="G234" s="161">
        <v>48000</v>
      </c>
      <c r="H234" s="161">
        <v>48000</v>
      </c>
      <c r="I234" s="132">
        <v>47958.94</v>
      </c>
      <c r="J234" s="301">
        <f t="shared" si="10"/>
        <v>99.91445833333333</v>
      </c>
    </row>
    <row r="235" spans="1:10" s="129" customFormat="1" ht="6.75" customHeight="1">
      <c r="A235" s="133"/>
      <c r="B235" s="130"/>
      <c r="C235" s="130"/>
      <c r="D235" s="133"/>
      <c r="E235" s="270"/>
      <c r="F235" s="131"/>
      <c r="G235" s="161"/>
      <c r="H235" s="161"/>
      <c r="I235" s="132"/>
      <c r="J235" s="301"/>
    </row>
    <row r="236" spans="1:10" s="129" customFormat="1" ht="13.5" customHeight="1">
      <c r="A236" s="266" t="s">
        <v>2615</v>
      </c>
      <c r="B236" s="267"/>
      <c r="C236" s="267"/>
      <c r="D236" s="266"/>
      <c r="E236" s="267"/>
      <c r="F236" s="268" t="s">
        <v>2616</v>
      </c>
      <c r="G236" s="269">
        <f>G238+G240+G242+G245+G250+G257+G267+G269+G275+G278+G280+G282</f>
        <v>21295657</v>
      </c>
      <c r="H236" s="269">
        <f>H238+H240+H242+H245+H250+H257+H267+H269+H275+H278+H280+H282</f>
        <v>21427832</v>
      </c>
      <c r="I236" s="269">
        <f>I238+I240+I242+I245+I250+I257+I267+I269+I275+I278+I280+I282</f>
        <v>21002674.119999997</v>
      </c>
      <c r="J236" s="298">
        <f>IF(OR($H236=0,$I236=0),"-",$I236/$H236*100)</f>
        <v>98.01586142732496</v>
      </c>
    </row>
    <row r="237" spans="1:10" s="129" customFormat="1" ht="6.75" customHeight="1">
      <c r="A237" s="133"/>
      <c r="B237" s="130"/>
      <c r="C237" s="130"/>
      <c r="D237" s="133"/>
      <c r="E237" s="130"/>
      <c r="F237" s="159"/>
      <c r="G237" s="160"/>
      <c r="H237" s="160"/>
      <c r="I237" s="160"/>
      <c r="J237" s="299"/>
    </row>
    <row r="238" spans="1:10" s="129" customFormat="1" ht="12.75">
      <c r="A238" s="133"/>
      <c r="B238" s="130"/>
      <c r="C238" s="130"/>
      <c r="D238" s="133"/>
      <c r="E238" s="133" t="s">
        <v>558</v>
      </c>
      <c r="F238" s="159" t="s">
        <v>356</v>
      </c>
      <c r="G238" s="160">
        <f>G239</f>
        <v>5747300</v>
      </c>
      <c r="H238" s="160">
        <f>H239</f>
        <v>5773600</v>
      </c>
      <c r="I238" s="160">
        <f>I239</f>
        <v>5744730.91</v>
      </c>
      <c r="J238" s="299">
        <f t="shared" si="10"/>
        <v>99.49998112096439</v>
      </c>
    </row>
    <row r="239" spans="1:10" s="129" customFormat="1" ht="12.75">
      <c r="A239" s="133"/>
      <c r="B239" s="130"/>
      <c r="C239" s="130"/>
      <c r="D239" s="133"/>
      <c r="E239" s="270" t="s">
        <v>560</v>
      </c>
      <c r="F239" s="131" t="s">
        <v>358</v>
      </c>
      <c r="G239" s="161">
        <v>5747300</v>
      </c>
      <c r="H239" s="161">
        <v>5773600</v>
      </c>
      <c r="I239" s="132">
        <v>5744730.91</v>
      </c>
      <c r="J239" s="301">
        <f t="shared" si="10"/>
        <v>99.49998112096439</v>
      </c>
    </row>
    <row r="240" spans="1:10" s="129" customFormat="1" ht="12.75">
      <c r="A240" s="133"/>
      <c r="B240" s="130"/>
      <c r="C240" s="130"/>
      <c r="D240" s="133"/>
      <c r="E240" s="133" t="s">
        <v>1114</v>
      </c>
      <c r="F240" s="159" t="s">
        <v>362</v>
      </c>
      <c r="G240" s="160">
        <f>G241</f>
        <v>200000</v>
      </c>
      <c r="H240" s="160">
        <f>H241</f>
        <v>200000</v>
      </c>
      <c r="I240" s="160">
        <f>I241</f>
        <v>112439.08</v>
      </c>
      <c r="J240" s="299">
        <f t="shared" si="10"/>
        <v>56.21954</v>
      </c>
    </row>
    <row r="241" spans="1:10" s="129" customFormat="1" ht="12.75">
      <c r="A241" s="133"/>
      <c r="B241" s="130"/>
      <c r="C241" s="130"/>
      <c r="D241" s="133"/>
      <c r="E241" s="270" t="s">
        <v>1117</v>
      </c>
      <c r="F241" s="131" t="s">
        <v>362</v>
      </c>
      <c r="G241" s="161">
        <v>200000</v>
      </c>
      <c r="H241" s="161">
        <v>200000</v>
      </c>
      <c r="I241" s="132">
        <v>112439.08</v>
      </c>
      <c r="J241" s="301">
        <f t="shared" si="10"/>
        <v>56.21954</v>
      </c>
    </row>
    <row r="242" spans="1:10" s="129" customFormat="1" ht="12.75">
      <c r="A242" s="133"/>
      <c r="B242" s="130"/>
      <c r="C242" s="130"/>
      <c r="D242" s="133"/>
      <c r="E242" s="133" t="s">
        <v>561</v>
      </c>
      <c r="F242" s="159" t="s">
        <v>363</v>
      </c>
      <c r="G242" s="160">
        <f>G243+G244</f>
        <v>1292150</v>
      </c>
      <c r="H242" s="160">
        <f>H243+H244</f>
        <v>1292940</v>
      </c>
      <c r="I242" s="160">
        <f>I243+I244</f>
        <v>1215453</v>
      </c>
      <c r="J242" s="299">
        <f t="shared" si="10"/>
        <v>94.00691447398951</v>
      </c>
    </row>
    <row r="243" spans="1:10" s="129" customFormat="1" ht="12.75">
      <c r="A243" s="133"/>
      <c r="B243" s="130"/>
      <c r="C243" s="130"/>
      <c r="D243" s="133"/>
      <c r="E243" s="270" t="s">
        <v>563</v>
      </c>
      <c r="F243" s="131" t="s">
        <v>365</v>
      </c>
      <c r="G243" s="161">
        <v>1135700</v>
      </c>
      <c r="H243" s="161">
        <v>1136350</v>
      </c>
      <c r="I243" s="132">
        <v>1076857.94</v>
      </c>
      <c r="J243" s="301">
        <f t="shared" si="10"/>
        <v>94.76463589563075</v>
      </c>
    </row>
    <row r="244" spans="1:10" s="129" customFormat="1" ht="25.5">
      <c r="A244" s="133"/>
      <c r="B244" s="130"/>
      <c r="C244" s="130"/>
      <c r="D244" s="133"/>
      <c r="E244" s="270" t="s">
        <v>565</v>
      </c>
      <c r="F244" s="131" t="s">
        <v>366</v>
      </c>
      <c r="G244" s="161">
        <v>156450</v>
      </c>
      <c r="H244" s="161">
        <v>156590</v>
      </c>
      <c r="I244" s="132">
        <v>138595.06</v>
      </c>
      <c r="J244" s="301">
        <f t="shared" si="10"/>
        <v>88.50824446005493</v>
      </c>
    </row>
    <row r="245" spans="1:10" s="129" customFormat="1" ht="12.75">
      <c r="A245" s="133"/>
      <c r="B245" s="130"/>
      <c r="C245" s="130"/>
      <c r="D245" s="133"/>
      <c r="E245" s="133" t="s">
        <v>566</v>
      </c>
      <c r="F245" s="159" t="s">
        <v>368</v>
      </c>
      <c r="G245" s="160">
        <f>0+G$246+G247+G$248+G$249</f>
        <v>923427</v>
      </c>
      <c r="H245" s="160">
        <f>0+H$246+H247+H$248+H$249</f>
        <v>923427</v>
      </c>
      <c r="I245" s="160">
        <f>0+I$246+I247+I$248+I$249</f>
        <v>846437.2999999999</v>
      </c>
      <c r="J245" s="299">
        <f aca="true" t="shared" si="11" ref="J245:J281">IF(OR($H245=0,$I245=0),"-",$I245/$H245*100)</f>
        <v>91.66261112139887</v>
      </c>
    </row>
    <row r="246" spans="1:10" s="129" customFormat="1" ht="12.75">
      <c r="A246" s="133"/>
      <c r="B246" s="130"/>
      <c r="C246" s="130" t="s">
        <v>26</v>
      </c>
      <c r="D246" s="133" t="s">
        <v>1159</v>
      </c>
      <c r="E246" s="270" t="s">
        <v>568</v>
      </c>
      <c r="F246" s="131" t="s">
        <v>369</v>
      </c>
      <c r="G246" s="161">
        <v>491100</v>
      </c>
      <c r="H246" s="161">
        <v>491100</v>
      </c>
      <c r="I246" s="132">
        <v>468428.46</v>
      </c>
      <c r="J246" s="301">
        <f t="shared" si="11"/>
        <v>95.38351863164326</v>
      </c>
    </row>
    <row r="247" spans="1:10" s="129" customFormat="1" ht="25.5">
      <c r="A247" s="133"/>
      <c r="B247" s="130"/>
      <c r="C247" s="130"/>
      <c r="D247" s="133"/>
      <c r="E247" s="270" t="s">
        <v>1196</v>
      </c>
      <c r="F247" s="131" t="s">
        <v>370</v>
      </c>
      <c r="G247" s="161">
        <v>333000</v>
      </c>
      <c r="H247" s="161">
        <v>333000</v>
      </c>
      <c r="I247" s="132">
        <v>291152.53</v>
      </c>
      <c r="J247" s="301">
        <f t="shared" si="11"/>
        <v>87.4331921921922</v>
      </c>
    </row>
    <row r="248" spans="1:10" s="129" customFormat="1" ht="12.75">
      <c r="A248" s="133"/>
      <c r="B248" s="130"/>
      <c r="C248" s="130" t="s">
        <v>26</v>
      </c>
      <c r="D248" s="133" t="s">
        <v>1160</v>
      </c>
      <c r="E248" s="270" t="s">
        <v>1129</v>
      </c>
      <c r="F248" s="131" t="s">
        <v>371</v>
      </c>
      <c r="G248" s="161">
        <v>78102</v>
      </c>
      <c r="H248" s="161">
        <v>78102</v>
      </c>
      <c r="I248" s="132">
        <v>67260.35</v>
      </c>
      <c r="J248" s="301">
        <f t="shared" si="11"/>
        <v>86.11860131622751</v>
      </c>
    </row>
    <row r="249" spans="1:10" s="129" customFormat="1" ht="12.75">
      <c r="A249" s="133"/>
      <c r="B249" s="130"/>
      <c r="C249" s="130" t="s">
        <v>26</v>
      </c>
      <c r="D249" s="133" t="s">
        <v>1161</v>
      </c>
      <c r="E249" s="270" t="s">
        <v>1162</v>
      </c>
      <c r="F249" s="131" t="s">
        <v>372</v>
      </c>
      <c r="G249" s="161">
        <v>21225</v>
      </c>
      <c r="H249" s="161">
        <v>21225</v>
      </c>
      <c r="I249" s="132">
        <v>19595.96</v>
      </c>
      <c r="J249" s="301">
        <f t="shared" si="11"/>
        <v>92.32489988221437</v>
      </c>
    </row>
    <row r="250" spans="1:10" s="129" customFormat="1" ht="12.75">
      <c r="A250" s="133"/>
      <c r="B250" s="130"/>
      <c r="C250" s="130"/>
      <c r="D250" s="133"/>
      <c r="E250" s="133" t="s">
        <v>569</v>
      </c>
      <c r="F250" s="159" t="s">
        <v>373</v>
      </c>
      <c r="G250" s="160">
        <f>0+G$251+G$252+G$253+G$254+G$255+G$256</f>
        <v>7743500</v>
      </c>
      <c r="H250" s="160">
        <f>0+H$251+H$252+H$253+H$254+H$255+H$256</f>
        <v>7839573</v>
      </c>
      <c r="I250" s="160">
        <f>0+I$251+I$252+I$253+I$254+I$255+I$256</f>
        <v>7781649.91</v>
      </c>
      <c r="J250" s="299">
        <f t="shared" si="11"/>
        <v>99.26114483531182</v>
      </c>
    </row>
    <row r="251" spans="1:10" s="129" customFormat="1" ht="12.75">
      <c r="A251" s="133"/>
      <c r="B251" s="130"/>
      <c r="C251" s="130" t="s">
        <v>26</v>
      </c>
      <c r="D251" s="133" t="s">
        <v>1163</v>
      </c>
      <c r="E251" s="270" t="s">
        <v>1025</v>
      </c>
      <c r="F251" s="131" t="s">
        <v>374</v>
      </c>
      <c r="G251" s="161">
        <v>1131255</v>
      </c>
      <c r="H251" s="161">
        <v>1226455</v>
      </c>
      <c r="I251" s="132">
        <v>1219254.25</v>
      </c>
      <c r="J251" s="301">
        <f t="shared" si="11"/>
        <v>99.41288102702505</v>
      </c>
    </row>
    <row r="252" spans="1:10" s="129" customFormat="1" ht="12.75">
      <c r="A252" s="133"/>
      <c r="B252" s="130"/>
      <c r="C252" s="130" t="s">
        <v>26</v>
      </c>
      <c r="D252" s="133" t="s">
        <v>789</v>
      </c>
      <c r="E252" s="270" t="s">
        <v>1150</v>
      </c>
      <c r="F252" s="131" t="s">
        <v>375</v>
      </c>
      <c r="G252" s="161">
        <v>34341</v>
      </c>
      <c r="H252" s="161">
        <v>35214</v>
      </c>
      <c r="I252" s="132">
        <v>28869.73</v>
      </c>
      <c r="J252" s="301">
        <f t="shared" si="11"/>
        <v>81.98367126710967</v>
      </c>
    </row>
    <row r="253" spans="1:10" s="129" customFormat="1" ht="12.75">
      <c r="A253" s="133"/>
      <c r="B253" s="130"/>
      <c r="C253" s="130" t="s">
        <v>692</v>
      </c>
      <c r="D253" s="133" t="s">
        <v>619</v>
      </c>
      <c r="E253" s="270" t="s">
        <v>571</v>
      </c>
      <c r="F253" s="131" t="s">
        <v>376</v>
      </c>
      <c r="G253" s="161">
        <v>6211710</v>
      </c>
      <c r="H253" s="161">
        <v>6211710</v>
      </c>
      <c r="I253" s="132">
        <v>6208981.67</v>
      </c>
      <c r="J253" s="301">
        <f t="shared" si="11"/>
        <v>99.95607763401703</v>
      </c>
    </row>
    <row r="254" spans="1:10" s="129" customFormat="1" ht="25.5">
      <c r="A254" s="133"/>
      <c r="B254" s="130"/>
      <c r="C254" s="130" t="s">
        <v>26</v>
      </c>
      <c r="D254" s="133" t="s">
        <v>1164</v>
      </c>
      <c r="E254" s="270" t="s">
        <v>1165</v>
      </c>
      <c r="F254" s="131" t="s">
        <v>377</v>
      </c>
      <c r="G254" s="161">
        <v>193823</v>
      </c>
      <c r="H254" s="161">
        <v>193823</v>
      </c>
      <c r="I254" s="132">
        <v>172722.32</v>
      </c>
      <c r="J254" s="301">
        <f t="shared" si="11"/>
        <v>89.11342823091171</v>
      </c>
    </row>
    <row r="255" spans="1:10" s="129" customFormat="1" ht="12.75">
      <c r="A255" s="133"/>
      <c r="B255" s="130"/>
      <c r="C255" s="130" t="s">
        <v>26</v>
      </c>
      <c r="D255" s="133" t="s">
        <v>1166</v>
      </c>
      <c r="E255" s="270" t="s">
        <v>806</v>
      </c>
      <c r="F255" s="131" t="s">
        <v>378</v>
      </c>
      <c r="G255" s="161">
        <v>131246</v>
      </c>
      <c r="H255" s="161">
        <v>131246</v>
      </c>
      <c r="I255" s="132">
        <v>114595.63</v>
      </c>
      <c r="J255" s="301">
        <f t="shared" si="11"/>
        <v>87.31361717690444</v>
      </c>
    </row>
    <row r="256" spans="1:10" s="129" customFormat="1" ht="12.75">
      <c r="A256" s="133"/>
      <c r="B256" s="130"/>
      <c r="C256" s="130" t="s">
        <v>26</v>
      </c>
      <c r="D256" s="133" t="s">
        <v>1167</v>
      </c>
      <c r="E256" s="270" t="s">
        <v>1168</v>
      </c>
      <c r="F256" s="131" t="s">
        <v>379</v>
      </c>
      <c r="G256" s="161">
        <v>41125</v>
      </c>
      <c r="H256" s="161">
        <v>41125</v>
      </c>
      <c r="I256" s="132">
        <v>37226.31</v>
      </c>
      <c r="J256" s="301">
        <f t="shared" si="11"/>
        <v>90.51990273556231</v>
      </c>
    </row>
    <row r="257" spans="1:10" s="129" customFormat="1" ht="12.75">
      <c r="A257" s="133"/>
      <c r="B257" s="130"/>
      <c r="C257" s="130"/>
      <c r="D257" s="133"/>
      <c r="E257" s="133" t="s">
        <v>543</v>
      </c>
      <c r="F257" s="159" t="s">
        <v>380</v>
      </c>
      <c r="G257" s="160">
        <f>0+G$258+G$259+G$260+G$261+G$262+G$263+G$264+G$265+G$266</f>
        <v>4035511</v>
      </c>
      <c r="H257" s="160">
        <f>0+H$258+H$259+H$260+H$261+H$262+H$263+H$264+H$265+H$266</f>
        <v>4035511</v>
      </c>
      <c r="I257" s="160">
        <f>0+I$258+I$259+I$260+I$261+I$262+I$263+I$264+I$265+I$266</f>
        <v>3968836.8</v>
      </c>
      <c r="J257" s="299">
        <f t="shared" si="11"/>
        <v>98.34781270575151</v>
      </c>
    </row>
    <row r="258" spans="1:10" s="129" customFormat="1" ht="12.75">
      <c r="A258" s="133"/>
      <c r="B258" s="130"/>
      <c r="C258" s="130" t="s">
        <v>26</v>
      </c>
      <c r="D258" s="133" t="s">
        <v>1169</v>
      </c>
      <c r="E258" s="270" t="s">
        <v>819</v>
      </c>
      <c r="F258" s="131" t="s">
        <v>381</v>
      </c>
      <c r="G258" s="161">
        <v>749522</v>
      </c>
      <c r="H258" s="161">
        <v>749522</v>
      </c>
      <c r="I258" s="132">
        <v>725108.58</v>
      </c>
      <c r="J258" s="301">
        <f t="shared" si="11"/>
        <v>96.74280141209998</v>
      </c>
    </row>
    <row r="259" spans="1:10" s="129" customFormat="1" ht="12.75">
      <c r="A259" s="133"/>
      <c r="B259" s="130"/>
      <c r="C259" s="130" t="s">
        <v>26</v>
      </c>
      <c r="D259" s="133" t="s">
        <v>1170</v>
      </c>
      <c r="E259" s="270" t="s">
        <v>800</v>
      </c>
      <c r="F259" s="131" t="s">
        <v>382</v>
      </c>
      <c r="G259" s="161">
        <v>1022095</v>
      </c>
      <c r="H259" s="161">
        <v>1022095</v>
      </c>
      <c r="I259" s="132">
        <v>1057979.74</v>
      </c>
      <c r="J259" s="301">
        <f t="shared" si="11"/>
        <v>103.51090065013526</v>
      </c>
    </row>
    <row r="260" spans="1:10" s="129" customFormat="1" ht="12.75">
      <c r="A260" s="133"/>
      <c r="B260" s="130"/>
      <c r="C260" s="130" t="s">
        <v>26</v>
      </c>
      <c r="D260" s="133" t="s">
        <v>1171</v>
      </c>
      <c r="E260" s="270" t="s">
        <v>544</v>
      </c>
      <c r="F260" s="131" t="s">
        <v>383</v>
      </c>
      <c r="G260" s="161">
        <v>83224</v>
      </c>
      <c r="H260" s="161">
        <v>83224</v>
      </c>
      <c r="I260" s="132">
        <v>73131.54</v>
      </c>
      <c r="J260" s="301">
        <f t="shared" si="11"/>
        <v>87.87313755647409</v>
      </c>
    </row>
    <row r="261" spans="1:10" s="129" customFormat="1" ht="12.75">
      <c r="A261" s="133"/>
      <c r="B261" s="130"/>
      <c r="C261" s="130" t="s">
        <v>26</v>
      </c>
      <c r="D261" s="133" t="s">
        <v>1172</v>
      </c>
      <c r="E261" s="270" t="s">
        <v>809</v>
      </c>
      <c r="F261" s="131" t="s">
        <v>384</v>
      </c>
      <c r="G261" s="161">
        <v>987724</v>
      </c>
      <c r="H261" s="161">
        <v>987724</v>
      </c>
      <c r="I261" s="132">
        <v>1001509.11</v>
      </c>
      <c r="J261" s="301">
        <f t="shared" si="11"/>
        <v>101.3956439248211</v>
      </c>
    </row>
    <row r="262" spans="1:10" s="129" customFormat="1" ht="12.75">
      <c r="A262" s="133"/>
      <c r="B262" s="130"/>
      <c r="C262" s="130" t="s">
        <v>26</v>
      </c>
      <c r="D262" s="133" t="s">
        <v>770</v>
      </c>
      <c r="E262" s="270" t="s">
        <v>915</v>
      </c>
      <c r="F262" s="131" t="s">
        <v>385</v>
      </c>
      <c r="G262" s="161">
        <v>43500</v>
      </c>
      <c r="H262" s="161">
        <v>43500</v>
      </c>
      <c r="I262" s="132">
        <v>42206.99</v>
      </c>
      <c r="J262" s="301">
        <f t="shared" si="11"/>
        <v>97.0275632183908</v>
      </c>
    </row>
    <row r="263" spans="1:10" s="129" customFormat="1" ht="12.75">
      <c r="A263" s="133"/>
      <c r="B263" s="130"/>
      <c r="C263" s="130" t="s">
        <v>26</v>
      </c>
      <c r="D263" s="133" t="s">
        <v>1006</v>
      </c>
      <c r="E263" s="270" t="s">
        <v>926</v>
      </c>
      <c r="F263" s="131" t="s">
        <v>386</v>
      </c>
      <c r="G263" s="161">
        <v>457424</v>
      </c>
      <c r="H263" s="161">
        <v>457424</v>
      </c>
      <c r="I263" s="132">
        <v>415977.14</v>
      </c>
      <c r="J263" s="301">
        <f t="shared" si="11"/>
        <v>90.93907184581482</v>
      </c>
    </row>
    <row r="264" spans="1:10" s="129" customFormat="1" ht="12.75">
      <c r="A264" s="133"/>
      <c r="B264" s="130"/>
      <c r="C264" s="130" t="s">
        <v>26</v>
      </c>
      <c r="D264" s="133" t="s">
        <v>1173</v>
      </c>
      <c r="E264" s="270" t="s">
        <v>545</v>
      </c>
      <c r="F264" s="131" t="s">
        <v>387</v>
      </c>
      <c r="G264" s="161">
        <v>216201</v>
      </c>
      <c r="H264" s="161">
        <v>216201</v>
      </c>
      <c r="I264" s="132">
        <v>186777.5</v>
      </c>
      <c r="J264" s="301">
        <f t="shared" si="11"/>
        <v>86.39067349364711</v>
      </c>
    </row>
    <row r="265" spans="1:10" s="129" customFormat="1" ht="12.75">
      <c r="A265" s="133"/>
      <c r="B265" s="130"/>
      <c r="C265" s="130" t="s">
        <v>26</v>
      </c>
      <c r="D265" s="133" t="s">
        <v>1174</v>
      </c>
      <c r="E265" s="270" t="s">
        <v>1175</v>
      </c>
      <c r="F265" s="131" t="s">
        <v>388</v>
      </c>
      <c r="G265" s="161">
        <v>289729</v>
      </c>
      <c r="H265" s="161">
        <v>289729</v>
      </c>
      <c r="I265" s="132">
        <v>257086.84</v>
      </c>
      <c r="J265" s="301">
        <f t="shared" si="11"/>
        <v>88.73355445951216</v>
      </c>
    </row>
    <row r="266" spans="1:10" s="129" customFormat="1" ht="12.75">
      <c r="A266" s="133"/>
      <c r="B266" s="130"/>
      <c r="C266" s="130" t="s">
        <v>26</v>
      </c>
      <c r="D266" s="133" t="s">
        <v>1176</v>
      </c>
      <c r="E266" s="270" t="s">
        <v>572</v>
      </c>
      <c r="F266" s="131" t="s">
        <v>389</v>
      </c>
      <c r="G266" s="161">
        <v>186092</v>
      </c>
      <c r="H266" s="161">
        <v>186092</v>
      </c>
      <c r="I266" s="132">
        <v>209059.36</v>
      </c>
      <c r="J266" s="301">
        <f t="shared" si="11"/>
        <v>112.34193839606215</v>
      </c>
    </row>
    <row r="267" spans="1:10" s="129" customFormat="1" ht="25.5">
      <c r="A267" s="133"/>
      <c r="B267" s="130"/>
      <c r="C267" s="130"/>
      <c r="D267" s="133"/>
      <c r="E267" s="133" t="s">
        <v>1042</v>
      </c>
      <c r="F267" s="159" t="s">
        <v>390</v>
      </c>
      <c r="G267" s="160">
        <f>0+G$268</f>
        <v>18571</v>
      </c>
      <c r="H267" s="160">
        <f>0+H$268</f>
        <v>18571</v>
      </c>
      <c r="I267" s="160">
        <f>0+I$268</f>
        <v>18219.45</v>
      </c>
      <c r="J267" s="299">
        <f t="shared" si="11"/>
        <v>98.10699477680255</v>
      </c>
    </row>
    <row r="268" spans="1:10" s="129" customFormat="1" ht="12.75">
      <c r="A268" s="133"/>
      <c r="B268" s="130"/>
      <c r="C268" s="130" t="s">
        <v>26</v>
      </c>
      <c r="D268" s="133" t="s">
        <v>1177</v>
      </c>
      <c r="E268" s="270" t="s">
        <v>1044</v>
      </c>
      <c r="F268" s="131" t="s">
        <v>390</v>
      </c>
      <c r="G268" s="161">
        <v>18571</v>
      </c>
      <c r="H268" s="161">
        <v>18571</v>
      </c>
      <c r="I268" s="132">
        <v>18219.45</v>
      </c>
      <c r="J268" s="301">
        <f t="shared" si="11"/>
        <v>98.10699477680255</v>
      </c>
    </row>
    <row r="269" spans="1:10" s="129" customFormat="1" ht="12.75">
      <c r="A269" s="133"/>
      <c r="B269" s="130"/>
      <c r="C269" s="130"/>
      <c r="D269" s="133"/>
      <c r="E269" s="133" t="s">
        <v>550</v>
      </c>
      <c r="F269" s="159" t="s">
        <v>391</v>
      </c>
      <c r="G269" s="160">
        <f>0+G$270+G$271+G$272+G$273+G$274</f>
        <v>793838</v>
      </c>
      <c r="H269" s="160">
        <f>0+H$270+H$271+H$272+H$273+H$274</f>
        <v>802850</v>
      </c>
      <c r="I269" s="160">
        <f>0+I$270+I$271+I$272+I$273+I$274</f>
        <v>783080.72</v>
      </c>
      <c r="J269" s="299">
        <f t="shared" si="11"/>
        <v>97.53761225633679</v>
      </c>
    </row>
    <row r="270" spans="1:10" s="129" customFormat="1" ht="12.75">
      <c r="A270" s="133"/>
      <c r="B270" s="130"/>
      <c r="C270" s="130" t="s">
        <v>26</v>
      </c>
      <c r="D270" s="133" t="s">
        <v>1178</v>
      </c>
      <c r="E270" s="270" t="s">
        <v>1126</v>
      </c>
      <c r="F270" s="131" t="s">
        <v>393</v>
      </c>
      <c r="G270" s="161">
        <v>2700</v>
      </c>
      <c r="H270" s="161">
        <v>3100</v>
      </c>
      <c r="I270" s="132">
        <v>2284.56</v>
      </c>
      <c r="J270" s="301">
        <f t="shared" si="11"/>
        <v>73.69548387096773</v>
      </c>
    </row>
    <row r="271" spans="1:10" s="129" customFormat="1" ht="12.75">
      <c r="A271" s="133"/>
      <c r="B271" s="130"/>
      <c r="C271" s="130" t="s">
        <v>26</v>
      </c>
      <c r="D271" s="133" t="s">
        <v>1179</v>
      </c>
      <c r="E271" s="270" t="s">
        <v>988</v>
      </c>
      <c r="F271" s="131" t="s">
        <v>394</v>
      </c>
      <c r="G271" s="161">
        <v>21600</v>
      </c>
      <c r="H271" s="161">
        <v>23850</v>
      </c>
      <c r="I271" s="132">
        <v>23818.82</v>
      </c>
      <c r="J271" s="301">
        <f t="shared" si="11"/>
        <v>99.86926624737946</v>
      </c>
    </row>
    <row r="272" spans="1:10" s="129" customFormat="1" ht="12.75">
      <c r="A272" s="133"/>
      <c r="B272" s="130"/>
      <c r="C272" s="130" t="s">
        <v>26</v>
      </c>
      <c r="D272" s="133" t="s">
        <v>1180</v>
      </c>
      <c r="E272" s="270" t="s">
        <v>943</v>
      </c>
      <c r="F272" s="131" t="s">
        <v>395</v>
      </c>
      <c r="G272" s="161">
        <v>24600</v>
      </c>
      <c r="H272" s="161">
        <v>24600</v>
      </c>
      <c r="I272" s="132">
        <v>21203.75</v>
      </c>
      <c r="J272" s="301">
        <f t="shared" si="11"/>
        <v>86.1941056910569</v>
      </c>
    </row>
    <row r="273" spans="1:10" s="129" customFormat="1" ht="12.75">
      <c r="A273" s="133"/>
      <c r="B273" s="130"/>
      <c r="C273" s="130" t="s">
        <v>26</v>
      </c>
      <c r="D273" s="133" t="s">
        <v>1181</v>
      </c>
      <c r="E273" s="270" t="s">
        <v>617</v>
      </c>
      <c r="F273" s="131" t="s">
        <v>396</v>
      </c>
      <c r="G273" s="161">
        <v>14441</v>
      </c>
      <c r="H273" s="161">
        <v>16300</v>
      </c>
      <c r="I273" s="132">
        <v>16266.62</v>
      </c>
      <c r="J273" s="301">
        <f t="shared" si="11"/>
        <v>99.79521472392638</v>
      </c>
    </row>
    <row r="274" spans="1:10" s="129" customFormat="1" ht="12.75">
      <c r="A274" s="133"/>
      <c r="B274" s="130"/>
      <c r="C274" s="130" t="s">
        <v>26</v>
      </c>
      <c r="D274" s="133" t="s">
        <v>1182</v>
      </c>
      <c r="E274" s="270" t="s">
        <v>551</v>
      </c>
      <c r="F274" s="131" t="s">
        <v>391</v>
      </c>
      <c r="G274" s="161">
        <v>730497</v>
      </c>
      <c r="H274" s="161">
        <v>735000</v>
      </c>
      <c r="I274" s="132">
        <v>719506.97</v>
      </c>
      <c r="J274" s="301">
        <f t="shared" si="11"/>
        <v>97.89210476190476</v>
      </c>
    </row>
    <row r="275" spans="1:10" s="129" customFormat="1" ht="12.75">
      <c r="A275" s="133"/>
      <c r="B275" s="130"/>
      <c r="C275" s="130"/>
      <c r="D275" s="133"/>
      <c r="E275" s="133" t="s">
        <v>619</v>
      </c>
      <c r="F275" s="159" t="s">
        <v>404</v>
      </c>
      <c r="G275" s="160">
        <f>0+G$276+G$277</f>
        <v>160460</v>
      </c>
      <c r="H275" s="160">
        <f>0+H$276+H$277</f>
        <v>160460</v>
      </c>
      <c r="I275" s="160">
        <f>0+I$276+I$277</f>
        <v>158215.28999999998</v>
      </c>
      <c r="J275" s="299">
        <f t="shared" si="11"/>
        <v>98.60107815031782</v>
      </c>
    </row>
    <row r="276" spans="1:10" s="129" customFormat="1" ht="12.75">
      <c r="A276" s="133"/>
      <c r="B276" s="130"/>
      <c r="C276" s="130" t="s">
        <v>26</v>
      </c>
      <c r="D276" s="133" t="s">
        <v>1183</v>
      </c>
      <c r="E276" s="270" t="s">
        <v>1134</v>
      </c>
      <c r="F276" s="131" t="s">
        <v>405</v>
      </c>
      <c r="G276" s="161">
        <v>150335</v>
      </c>
      <c r="H276" s="161">
        <v>150335</v>
      </c>
      <c r="I276" s="132">
        <v>146755.36</v>
      </c>
      <c r="J276" s="301">
        <f t="shared" si="11"/>
        <v>97.6188911431137</v>
      </c>
    </row>
    <row r="277" spans="1:10" s="129" customFormat="1" ht="12.75">
      <c r="A277" s="133"/>
      <c r="B277" s="130"/>
      <c r="C277" s="130" t="s">
        <v>26</v>
      </c>
      <c r="D277" s="133" t="s">
        <v>680</v>
      </c>
      <c r="E277" s="270" t="s">
        <v>621</v>
      </c>
      <c r="F277" s="131" t="s">
        <v>407</v>
      </c>
      <c r="G277" s="161">
        <v>10125</v>
      </c>
      <c r="H277" s="161">
        <v>10125</v>
      </c>
      <c r="I277" s="132">
        <v>11459.93</v>
      </c>
      <c r="J277" s="301">
        <f t="shared" si="11"/>
        <v>113.1844938271605</v>
      </c>
    </row>
    <row r="278" spans="1:10" s="129" customFormat="1" ht="38.25">
      <c r="A278" s="133"/>
      <c r="B278" s="130"/>
      <c r="C278" s="130"/>
      <c r="D278" s="133"/>
      <c r="E278" s="133" t="s">
        <v>1006</v>
      </c>
      <c r="F278" s="159" t="s">
        <v>411</v>
      </c>
      <c r="G278" s="160">
        <f>G279</f>
        <v>100000</v>
      </c>
      <c r="H278" s="160">
        <f>H279</f>
        <v>100000</v>
      </c>
      <c r="I278" s="160">
        <f>I279</f>
        <v>94926.2</v>
      </c>
      <c r="J278" s="299">
        <f t="shared" si="11"/>
        <v>94.9262</v>
      </c>
    </row>
    <row r="279" spans="1:10" s="129" customFormat="1" ht="25.5">
      <c r="A279" s="133"/>
      <c r="B279" s="130"/>
      <c r="C279" s="130"/>
      <c r="D279" s="133"/>
      <c r="E279" s="270" t="s">
        <v>1008</v>
      </c>
      <c r="F279" s="131" t="s">
        <v>412</v>
      </c>
      <c r="G279" s="161">
        <v>100000</v>
      </c>
      <c r="H279" s="161">
        <v>100000</v>
      </c>
      <c r="I279" s="132">
        <v>94926.2</v>
      </c>
      <c r="J279" s="301">
        <f t="shared" si="11"/>
        <v>94.9262</v>
      </c>
    </row>
    <row r="280" spans="1:10" s="129" customFormat="1" ht="12.75">
      <c r="A280" s="133"/>
      <c r="B280" s="130"/>
      <c r="C280" s="130"/>
      <c r="D280" s="133"/>
      <c r="E280" s="133" t="s">
        <v>812</v>
      </c>
      <c r="F280" s="159" t="s">
        <v>445</v>
      </c>
      <c r="G280" s="160">
        <f>0+G$281</f>
        <v>257300</v>
      </c>
      <c r="H280" s="160">
        <f>0+H$281</f>
        <v>257300</v>
      </c>
      <c r="I280" s="160">
        <f>0+I$281</f>
        <v>255117.12</v>
      </c>
      <c r="J280" s="299">
        <f t="shared" si="11"/>
        <v>99.15162067625339</v>
      </c>
    </row>
    <row r="281" spans="1:10" s="129" customFormat="1" ht="12.75">
      <c r="A281" s="133"/>
      <c r="B281" s="130"/>
      <c r="C281" s="130" t="s">
        <v>44</v>
      </c>
      <c r="D281" s="133" t="s">
        <v>1186</v>
      </c>
      <c r="E281" s="270" t="s">
        <v>814</v>
      </c>
      <c r="F281" s="131" t="s">
        <v>452</v>
      </c>
      <c r="G281" s="161">
        <v>257300</v>
      </c>
      <c r="H281" s="161">
        <v>257300</v>
      </c>
      <c r="I281" s="132">
        <v>255117.12</v>
      </c>
      <c r="J281" s="301">
        <f t="shared" si="11"/>
        <v>99.15162067625339</v>
      </c>
    </row>
    <row r="282" spans="1:10" s="129" customFormat="1" ht="12.75">
      <c r="A282" s="133"/>
      <c r="B282" s="130"/>
      <c r="C282" s="130"/>
      <c r="D282" s="133"/>
      <c r="E282" s="133" t="s">
        <v>890</v>
      </c>
      <c r="F282" s="133" t="s">
        <v>462</v>
      </c>
      <c r="G282" s="160">
        <f>0+G$283</f>
        <v>23600</v>
      </c>
      <c r="H282" s="160">
        <f>0+H$283</f>
        <v>23600</v>
      </c>
      <c r="I282" s="160">
        <f>0+I$283</f>
        <v>23568.34</v>
      </c>
      <c r="J282" s="299">
        <f aca="true" t="shared" si="12" ref="J282:J310">IF(OR($H282=0,$I282=0),"-",$I282/$H282*100)</f>
        <v>99.86584745762713</v>
      </c>
    </row>
    <row r="283" spans="1:10" s="129" customFormat="1" ht="12.75">
      <c r="A283" s="133"/>
      <c r="B283" s="130"/>
      <c r="C283" s="130" t="s">
        <v>321</v>
      </c>
      <c r="D283" s="133" t="s">
        <v>1244</v>
      </c>
      <c r="E283" s="270" t="s">
        <v>892</v>
      </c>
      <c r="F283" s="131" t="s">
        <v>462</v>
      </c>
      <c r="G283" s="161">
        <v>23600</v>
      </c>
      <c r="H283" s="161">
        <v>23600</v>
      </c>
      <c r="I283" s="132">
        <v>23568.34</v>
      </c>
      <c r="J283" s="301">
        <f t="shared" si="12"/>
        <v>99.86584745762713</v>
      </c>
    </row>
    <row r="284" spans="1:10" s="129" customFormat="1" ht="6.75" customHeight="1">
      <c r="A284" s="133"/>
      <c r="B284" s="130"/>
      <c r="C284" s="130"/>
      <c r="D284" s="133"/>
      <c r="E284" s="270"/>
      <c r="F284" s="131"/>
      <c r="G284" s="161"/>
      <c r="H284" s="161"/>
      <c r="I284" s="132"/>
      <c r="J284" s="301"/>
    </row>
    <row r="285" spans="1:10" s="129" customFormat="1" ht="25.5">
      <c r="A285" s="266" t="s">
        <v>2617</v>
      </c>
      <c r="B285" s="267"/>
      <c r="C285" s="267"/>
      <c r="D285" s="266"/>
      <c r="E285" s="267"/>
      <c r="F285" s="268" t="s">
        <v>2622</v>
      </c>
      <c r="G285" s="269">
        <f>G287+G319</f>
        <v>48579000</v>
      </c>
      <c r="H285" s="269">
        <f>H287+H319</f>
        <v>48579000</v>
      </c>
      <c r="I285" s="269">
        <f>I287+I319</f>
        <v>44807105.74000001</v>
      </c>
      <c r="J285" s="298">
        <f t="shared" si="12"/>
        <v>92.23554568846623</v>
      </c>
    </row>
    <row r="286" spans="1:10" s="121" customFormat="1" ht="6.75" customHeight="1">
      <c r="A286" s="133"/>
      <c r="B286" s="130"/>
      <c r="C286" s="130"/>
      <c r="D286" s="133"/>
      <c r="E286" s="130"/>
      <c r="F286" s="159"/>
      <c r="G286" s="160"/>
      <c r="H286" s="160"/>
      <c r="I286" s="160"/>
      <c r="J286" s="299"/>
    </row>
    <row r="287" spans="1:10" s="129" customFormat="1" ht="25.5">
      <c r="A287" s="266" t="s">
        <v>2618</v>
      </c>
      <c r="B287" s="267"/>
      <c r="C287" s="267"/>
      <c r="D287" s="266"/>
      <c r="E287" s="267"/>
      <c r="F287" s="268" t="s">
        <v>2619</v>
      </c>
      <c r="G287" s="269">
        <f>G289+G291+G299+G303+G305+G308+G311+G314+G316</f>
        <v>47141000</v>
      </c>
      <c r="H287" s="269">
        <f>H289+H291+H299+H303+H305+H308+H311+H314+H316</f>
        <v>47141000</v>
      </c>
      <c r="I287" s="269">
        <f>I289+I291+I299+I303+I305+I308+I311+I314+I316</f>
        <v>43520455.93000001</v>
      </c>
      <c r="J287" s="298">
        <f t="shared" si="12"/>
        <v>92.31975547824612</v>
      </c>
    </row>
    <row r="288" spans="1:10" s="121" customFormat="1" ht="7.5" customHeight="1">
      <c r="A288" s="133"/>
      <c r="B288" s="130"/>
      <c r="C288" s="130"/>
      <c r="D288" s="133"/>
      <c r="E288" s="130"/>
      <c r="F288" s="159"/>
      <c r="G288" s="160"/>
      <c r="H288" s="160"/>
      <c r="I288" s="160"/>
      <c r="J288" s="299"/>
    </row>
    <row r="289" spans="1:10" s="129" customFormat="1" ht="12.75">
      <c r="A289" s="133"/>
      <c r="B289" s="130"/>
      <c r="C289" s="130"/>
      <c r="D289" s="133"/>
      <c r="E289" s="133" t="s">
        <v>569</v>
      </c>
      <c r="F289" s="159" t="s">
        <v>373</v>
      </c>
      <c r="G289" s="160">
        <f>G290</f>
        <v>400000</v>
      </c>
      <c r="H289" s="160">
        <f>H290</f>
        <v>400000</v>
      </c>
      <c r="I289" s="160">
        <f>I290</f>
        <v>364552.21</v>
      </c>
      <c r="J289" s="299">
        <f t="shared" si="12"/>
        <v>91.1380525</v>
      </c>
    </row>
    <row r="290" spans="1:10" s="129" customFormat="1" ht="12.75">
      <c r="A290" s="133"/>
      <c r="B290" s="130"/>
      <c r="C290" s="130"/>
      <c r="D290" s="133"/>
      <c r="E290" s="270" t="s">
        <v>571</v>
      </c>
      <c r="F290" s="131" t="s">
        <v>376</v>
      </c>
      <c r="G290" s="161">
        <v>400000</v>
      </c>
      <c r="H290" s="161">
        <v>400000</v>
      </c>
      <c r="I290" s="132">
        <v>364552.21</v>
      </c>
      <c r="J290" s="301">
        <f t="shared" si="12"/>
        <v>91.1380525</v>
      </c>
    </row>
    <row r="291" spans="1:10" s="129" customFormat="1" ht="12.75">
      <c r="A291" s="133"/>
      <c r="B291" s="130"/>
      <c r="C291" s="130"/>
      <c r="D291" s="133"/>
      <c r="E291" s="133" t="s">
        <v>543</v>
      </c>
      <c r="F291" s="159" t="s">
        <v>380</v>
      </c>
      <c r="G291" s="160">
        <f>G292+G293+G294+G295+G296+G297+G298</f>
        <v>660500</v>
      </c>
      <c r="H291" s="160">
        <f>H292+H293+H294+H295+H296+H297+H298</f>
        <v>672500</v>
      </c>
      <c r="I291" s="160">
        <f>I292+I293+I294+I295+I296+I297+I298</f>
        <v>477225.28</v>
      </c>
      <c r="J291" s="299">
        <f t="shared" si="12"/>
        <v>70.96286691449815</v>
      </c>
    </row>
    <row r="292" spans="1:10" s="129" customFormat="1" ht="12.75">
      <c r="A292" s="133"/>
      <c r="B292" s="130"/>
      <c r="C292" s="130"/>
      <c r="D292" s="133"/>
      <c r="E292" s="270" t="s">
        <v>819</v>
      </c>
      <c r="F292" s="131" t="s">
        <v>381</v>
      </c>
      <c r="G292" s="161">
        <v>56000</v>
      </c>
      <c r="H292" s="161">
        <v>56000</v>
      </c>
      <c r="I292" s="132">
        <v>45339.13</v>
      </c>
      <c r="J292" s="301">
        <f t="shared" si="12"/>
        <v>80.96273214285713</v>
      </c>
    </row>
    <row r="293" spans="1:10" s="129" customFormat="1" ht="12.75">
      <c r="A293" s="133"/>
      <c r="B293" s="130"/>
      <c r="C293" s="130"/>
      <c r="D293" s="133"/>
      <c r="E293" s="270" t="s">
        <v>800</v>
      </c>
      <c r="F293" s="131" t="s">
        <v>382</v>
      </c>
      <c r="G293" s="161">
        <v>20000</v>
      </c>
      <c r="H293" s="161">
        <v>20000</v>
      </c>
      <c r="I293" s="132">
        <v>3125</v>
      </c>
      <c r="J293" s="301">
        <f t="shared" si="12"/>
        <v>15.625</v>
      </c>
    </row>
    <row r="294" spans="1:10" s="129" customFormat="1" ht="12.75">
      <c r="A294" s="133"/>
      <c r="B294" s="130"/>
      <c r="C294" s="130"/>
      <c r="D294" s="133"/>
      <c r="E294" s="270" t="s">
        <v>544</v>
      </c>
      <c r="F294" s="131" t="s">
        <v>383</v>
      </c>
      <c r="G294" s="161">
        <v>10000</v>
      </c>
      <c r="H294" s="161">
        <v>10000</v>
      </c>
      <c r="I294" s="132">
        <v>14650</v>
      </c>
      <c r="J294" s="301">
        <f t="shared" si="12"/>
        <v>146.5</v>
      </c>
    </row>
    <row r="295" spans="1:10" s="129" customFormat="1" ht="12.75">
      <c r="A295" s="133"/>
      <c r="B295" s="130"/>
      <c r="C295" s="130"/>
      <c r="D295" s="133"/>
      <c r="E295" s="270" t="s">
        <v>915</v>
      </c>
      <c r="F295" s="131" t="s">
        <v>385</v>
      </c>
      <c r="G295" s="161">
        <v>38000</v>
      </c>
      <c r="H295" s="161">
        <v>38000</v>
      </c>
      <c r="I295" s="132">
        <v>36359.91</v>
      </c>
      <c r="J295" s="301">
        <f>IF(OR($H295=0,$I295=0),"-",$I295/$H295*100)</f>
        <v>95.68397368421053</v>
      </c>
    </row>
    <row r="296" spans="1:10" s="129" customFormat="1" ht="12.75">
      <c r="A296" s="133"/>
      <c r="B296" s="130"/>
      <c r="C296" s="130"/>
      <c r="D296" s="133"/>
      <c r="E296" s="270" t="s">
        <v>926</v>
      </c>
      <c r="F296" s="131" t="s">
        <v>386</v>
      </c>
      <c r="G296" s="161">
        <v>40000</v>
      </c>
      <c r="H296" s="161">
        <v>40000</v>
      </c>
      <c r="I296" s="132">
        <v>32400</v>
      </c>
      <c r="J296" s="301">
        <f>IF(OR($H296=0,$I296=0),"-",$I296/$H296*100)</f>
        <v>81</v>
      </c>
    </row>
    <row r="297" spans="1:10" s="129" customFormat="1" ht="12.75">
      <c r="A297" s="133"/>
      <c r="B297" s="130"/>
      <c r="C297" s="130"/>
      <c r="D297" s="133"/>
      <c r="E297" s="270" t="s">
        <v>545</v>
      </c>
      <c r="F297" s="131" t="s">
        <v>387</v>
      </c>
      <c r="G297" s="161">
        <v>307000</v>
      </c>
      <c r="H297" s="161">
        <v>316000</v>
      </c>
      <c r="I297" s="132">
        <v>174012.86</v>
      </c>
      <c r="J297" s="301">
        <f>IF(OR($H297=0,$I297=0),"-",$I297/$H297*100)</f>
        <v>55.06736075949367</v>
      </c>
    </row>
    <row r="298" spans="1:10" s="129" customFormat="1" ht="12.75">
      <c r="A298" s="133"/>
      <c r="B298" s="130"/>
      <c r="C298" s="130"/>
      <c r="D298" s="133"/>
      <c r="E298" s="270" t="s">
        <v>572</v>
      </c>
      <c r="F298" s="131" t="s">
        <v>389</v>
      </c>
      <c r="G298" s="161">
        <v>189500</v>
      </c>
      <c r="H298" s="161">
        <v>192500</v>
      </c>
      <c r="I298" s="132">
        <v>171338.38</v>
      </c>
      <c r="J298" s="301">
        <f>IF(OR($H298=0,$I298=0),"-",$I298/$H298*100)</f>
        <v>89.00695064935064</v>
      </c>
    </row>
    <row r="299" spans="1:10" s="129" customFormat="1" ht="12.75">
      <c r="A299" s="133"/>
      <c r="B299" s="130"/>
      <c r="C299" s="130"/>
      <c r="D299" s="133"/>
      <c r="E299" s="133" t="s">
        <v>550</v>
      </c>
      <c r="F299" s="159" t="s">
        <v>391</v>
      </c>
      <c r="G299" s="160">
        <f>G300+G301+G302</f>
        <v>41500</v>
      </c>
      <c r="H299" s="160">
        <f>H300+H301+H302</f>
        <v>41500</v>
      </c>
      <c r="I299" s="160">
        <f>I300+I301+I302</f>
        <v>28417.4</v>
      </c>
      <c r="J299" s="299">
        <f t="shared" si="12"/>
        <v>68.4756626506024</v>
      </c>
    </row>
    <row r="300" spans="1:10" s="129" customFormat="1" ht="12.75">
      <c r="A300" s="133"/>
      <c r="B300" s="130"/>
      <c r="C300" s="130"/>
      <c r="D300" s="133"/>
      <c r="E300" s="270" t="s">
        <v>1126</v>
      </c>
      <c r="F300" s="131" t="s">
        <v>393</v>
      </c>
      <c r="G300" s="161">
        <v>21000</v>
      </c>
      <c r="H300" s="161">
        <v>21000</v>
      </c>
      <c r="I300" s="132">
        <v>20877.4</v>
      </c>
      <c r="J300" s="301">
        <f t="shared" si="12"/>
        <v>99.41619047619048</v>
      </c>
    </row>
    <row r="301" spans="1:10" s="129" customFormat="1" ht="12.75">
      <c r="A301" s="133"/>
      <c r="B301" s="130"/>
      <c r="C301" s="130"/>
      <c r="D301" s="133"/>
      <c r="E301" s="270" t="s">
        <v>943</v>
      </c>
      <c r="F301" s="131" t="s">
        <v>395</v>
      </c>
      <c r="G301" s="161">
        <v>19500</v>
      </c>
      <c r="H301" s="161">
        <v>19500</v>
      </c>
      <c r="I301" s="132">
        <v>7000</v>
      </c>
      <c r="J301" s="301">
        <f t="shared" si="12"/>
        <v>35.8974358974359</v>
      </c>
    </row>
    <row r="302" spans="1:10" s="129" customFormat="1" ht="12.75">
      <c r="A302" s="133"/>
      <c r="B302" s="130"/>
      <c r="C302" s="130"/>
      <c r="D302" s="133"/>
      <c r="E302" s="270" t="s">
        <v>617</v>
      </c>
      <c r="F302" s="131" t="s">
        <v>396</v>
      </c>
      <c r="G302" s="161">
        <v>1000</v>
      </c>
      <c r="H302" s="161">
        <v>1000</v>
      </c>
      <c r="I302" s="132">
        <v>540</v>
      </c>
      <c r="J302" s="301">
        <f t="shared" si="12"/>
        <v>54</v>
      </c>
    </row>
    <row r="303" spans="1:10" s="129" customFormat="1" ht="12.75">
      <c r="A303" s="133"/>
      <c r="B303" s="130"/>
      <c r="C303" s="130"/>
      <c r="D303" s="133"/>
      <c r="E303" s="133" t="s">
        <v>619</v>
      </c>
      <c r="F303" s="159" t="s">
        <v>404</v>
      </c>
      <c r="G303" s="160">
        <f>G304</f>
        <v>2000</v>
      </c>
      <c r="H303" s="160">
        <f>H304</f>
        <v>2000</v>
      </c>
      <c r="I303" s="160">
        <f>I304</f>
        <v>1018.76</v>
      </c>
      <c r="J303" s="299">
        <f t="shared" si="12"/>
        <v>50.937999999999995</v>
      </c>
    </row>
    <row r="304" spans="1:10" s="129" customFormat="1" ht="12.75">
      <c r="A304" s="133"/>
      <c r="B304" s="130"/>
      <c r="C304" s="130"/>
      <c r="D304" s="133"/>
      <c r="E304" s="270" t="s">
        <v>621</v>
      </c>
      <c r="F304" s="131" t="s">
        <v>407</v>
      </c>
      <c r="G304" s="161">
        <v>2000</v>
      </c>
      <c r="H304" s="161">
        <v>2000</v>
      </c>
      <c r="I304" s="132">
        <v>1018.76</v>
      </c>
      <c r="J304" s="301">
        <f t="shared" si="12"/>
        <v>50.937999999999995</v>
      </c>
    </row>
    <row r="305" spans="1:10" s="129" customFormat="1" ht="12.75">
      <c r="A305" s="133"/>
      <c r="B305" s="130"/>
      <c r="C305" s="130"/>
      <c r="D305" s="133"/>
      <c r="E305" s="133" t="s">
        <v>680</v>
      </c>
      <c r="F305" s="159" t="s">
        <v>415</v>
      </c>
      <c r="G305" s="160">
        <f>G306+G307</f>
        <v>2600000</v>
      </c>
      <c r="H305" s="160">
        <f>H306+H307</f>
        <v>2623000</v>
      </c>
      <c r="I305" s="160">
        <f>I306+I307</f>
        <v>2293447.2800000003</v>
      </c>
      <c r="J305" s="299">
        <f t="shared" si="12"/>
        <v>87.43603812428518</v>
      </c>
    </row>
    <row r="306" spans="1:10" s="129" customFormat="1" ht="12.75">
      <c r="A306" s="133"/>
      <c r="B306" s="130"/>
      <c r="C306" s="130"/>
      <c r="D306" s="133"/>
      <c r="E306" s="270" t="s">
        <v>1084</v>
      </c>
      <c r="F306" s="131" t="s">
        <v>416</v>
      </c>
      <c r="G306" s="161">
        <v>1750000</v>
      </c>
      <c r="H306" s="161">
        <v>1773000</v>
      </c>
      <c r="I306" s="132">
        <v>1443447.28</v>
      </c>
      <c r="J306" s="301">
        <f t="shared" si="12"/>
        <v>81.41270614777214</v>
      </c>
    </row>
    <row r="307" spans="1:10" s="129" customFormat="1" ht="12.75">
      <c r="A307" s="133"/>
      <c r="B307" s="130"/>
      <c r="C307" s="130"/>
      <c r="D307" s="133"/>
      <c r="E307" s="270" t="s">
        <v>682</v>
      </c>
      <c r="F307" s="131" t="s">
        <v>418</v>
      </c>
      <c r="G307" s="161">
        <v>850000</v>
      </c>
      <c r="H307" s="161">
        <v>850000</v>
      </c>
      <c r="I307" s="132">
        <v>850000</v>
      </c>
      <c r="J307" s="301">
        <f t="shared" si="12"/>
        <v>100</v>
      </c>
    </row>
    <row r="308" spans="1:10" s="129" customFormat="1" ht="25.5">
      <c r="A308" s="133"/>
      <c r="B308" s="130"/>
      <c r="C308" s="130"/>
      <c r="D308" s="133"/>
      <c r="E308" s="133" t="s">
        <v>760</v>
      </c>
      <c r="F308" s="159" t="s">
        <v>420</v>
      </c>
      <c r="G308" s="160">
        <f>0+G$309+G$310</f>
        <v>33237000</v>
      </c>
      <c r="H308" s="160">
        <f>0+H$309+H$310</f>
        <v>33227000</v>
      </c>
      <c r="I308" s="160">
        <f>0+I$309+I$310</f>
        <v>31628240.69</v>
      </c>
      <c r="J308" s="299">
        <f t="shared" si="12"/>
        <v>95.18837297980558</v>
      </c>
    </row>
    <row r="309" spans="1:10" s="129" customFormat="1" ht="12.75">
      <c r="A309" s="133"/>
      <c r="B309" s="130"/>
      <c r="C309" s="130" t="s">
        <v>19</v>
      </c>
      <c r="D309" s="133" t="s">
        <v>1250</v>
      </c>
      <c r="E309" s="270" t="s">
        <v>762</v>
      </c>
      <c r="F309" s="131" t="s">
        <v>422</v>
      </c>
      <c r="G309" s="161">
        <v>9902000</v>
      </c>
      <c r="H309" s="161">
        <v>9902000</v>
      </c>
      <c r="I309" s="132">
        <v>9525993</v>
      </c>
      <c r="J309" s="301">
        <f t="shared" si="12"/>
        <v>96.20271662290446</v>
      </c>
    </row>
    <row r="310" spans="1:10" s="129" customFormat="1" ht="12.75">
      <c r="A310" s="133"/>
      <c r="B310" s="130"/>
      <c r="C310" s="130" t="s">
        <v>19</v>
      </c>
      <c r="D310" s="133" t="s">
        <v>1251</v>
      </c>
      <c r="E310" s="270" t="s">
        <v>1252</v>
      </c>
      <c r="F310" s="131" t="s">
        <v>423</v>
      </c>
      <c r="G310" s="161">
        <v>23335000</v>
      </c>
      <c r="H310" s="161">
        <v>23325000</v>
      </c>
      <c r="I310" s="132">
        <v>22102247.69</v>
      </c>
      <c r="J310" s="301">
        <f t="shared" si="12"/>
        <v>94.75776072883173</v>
      </c>
    </row>
    <row r="311" spans="1:10" s="129" customFormat="1" ht="12.75">
      <c r="A311" s="133"/>
      <c r="B311" s="130"/>
      <c r="C311" s="130"/>
      <c r="D311" s="133"/>
      <c r="E311" s="133" t="s">
        <v>552</v>
      </c>
      <c r="F311" s="159" t="s">
        <v>268</v>
      </c>
      <c r="G311" s="160">
        <f>0+G$312+G313</f>
        <v>8949000</v>
      </c>
      <c r="H311" s="160">
        <f>0+H$312+H313</f>
        <v>8924000</v>
      </c>
      <c r="I311" s="160">
        <f>0+I$312+I313</f>
        <v>7814722.38</v>
      </c>
      <c r="J311" s="299">
        <f aca="true" t="shared" si="13" ref="J311:J317">IF(OR($H311=0,$I311=0),"-",$I311/$H311*100)</f>
        <v>87.56972635589422</v>
      </c>
    </row>
    <row r="312" spans="1:10" s="129" customFormat="1" ht="12.75">
      <c r="A312" s="133"/>
      <c r="B312" s="130"/>
      <c r="C312" s="130" t="s">
        <v>19</v>
      </c>
      <c r="D312" s="133" t="s">
        <v>1278</v>
      </c>
      <c r="E312" s="270" t="s">
        <v>553</v>
      </c>
      <c r="F312" s="131" t="s">
        <v>425</v>
      </c>
      <c r="G312" s="161">
        <v>8822000</v>
      </c>
      <c r="H312" s="161">
        <v>8797000</v>
      </c>
      <c r="I312" s="132">
        <v>7750132.16</v>
      </c>
      <c r="J312" s="301">
        <f t="shared" si="13"/>
        <v>88.09971763101058</v>
      </c>
    </row>
    <row r="313" spans="1:10" s="129" customFormat="1" ht="12.75">
      <c r="A313" s="133"/>
      <c r="B313" s="130"/>
      <c r="C313" s="130"/>
      <c r="D313" s="133"/>
      <c r="E313" s="270" t="s">
        <v>1319</v>
      </c>
      <c r="F313" s="131" t="s">
        <v>426</v>
      </c>
      <c r="G313" s="161">
        <v>127000</v>
      </c>
      <c r="H313" s="161">
        <v>127000</v>
      </c>
      <c r="I313" s="132">
        <v>64590.22</v>
      </c>
      <c r="J313" s="301">
        <f t="shared" si="13"/>
        <v>50.85844094488189</v>
      </c>
    </row>
    <row r="314" spans="1:10" s="129" customFormat="1" ht="12.75">
      <c r="A314" s="133"/>
      <c r="B314" s="130"/>
      <c r="C314" s="130"/>
      <c r="D314" s="133"/>
      <c r="E314" s="133" t="s">
        <v>1212</v>
      </c>
      <c r="F314" s="159" t="s">
        <v>278</v>
      </c>
      <c r="G314" s="160">
        <f>0+G$315</f>
        <v>863000</v>
      </c>
      <c r="H314" s="160">
        <f>0+H$315</f>
        <v>863000</v>
      </c>
      <c r="I314" s="160">
        <f>0+I$315</f>
        <v>525632.64</v>
      </c>
      <c r="J314" s="299">
        <f t="shared" si="13"/>
        <v>60.90760602549247</v>
      </c>
    </row>
    <row r="315" spans="1:10" s="129" customFormat="1" ht="12.75">
      <c r="A315" s="133"/>
      <c r="B315" s="130"/>
      <c r="C315" s="130" t="s">
        <v>19</v>
      </c>
      <c r="D315" s="133" t="s">
        <v>1279</v>
      </c>
      <c r="E315" s="270" t="s">
        <v>1280</v>
      </c>
      <c r="F315" s="131" t="s">
        <v>427</v>
      </c>
      <c r="G315" s="161">
        <v>863000</v>
      </c>
      <c r="H315" s="161">
        <v>863000</v>
      </c>
      <c r="I315" s="132">
        <v>525632.64</v>
      </c>
      <c r="J315" s="301">
        <f t="shared" si="13"/>
        <v>60.90760602549247</v>
      </c>
    </row>
    <row r="316" spans="1:10" s="129" customFormat="1" ht="12.75">
      <c r="A316" s="133"/>
      <c r="B316" s="130"/>
      <c r="C316" s="130"/>
      <c r="D316" s="133"/>
      <c r="E316" s="133" t="s">
        <v>1278</v>
      </c>
      <c r="F316" s="159" t="s">
        <v>453</v>
      </c>
      <c r="G316" s="160">
        <f>0+G$317</f>
        <v>388000</v>
      </c>
      <c r="H316" s="160">
        <f>0+H$317</f>
        <v>388000</v>
      </c>
      <c r="I316" s="160">
        <f>0+I$317</f>
        <v>387199.29</v>
      </c>
      <c r="J316" s="299">
        <f t="shared" si="13"/>
        <v>99.79363144329896</v>
      </c>
    </row>
    <row r="317" spans="1:10" s="129" customFormat="1" ht="12.75">
      <c r="A317" s="133"/>
      <c r="B317" s="130"/>
      <c r="C317" s="130" t="s">
        <v>21</v>
      </c>
      <c r="D317" s="133" t="s">
        <v>1303</v>
      </c>
      <c r="E317" s="270" t="s">
        <v>1304</v>
      </c>
      <c r="F317" s="131" t="s">
        <v>454</v>
      </c>
      <c r="G317" s="161">
        <v>388000</v>
      </c>
      <c r="H317" s="161">
        <v>388000</v>
      </c>
      <c r="I317" s="132">
        <v>387199.29</v>
      </c>
      <c r="J317" s="301">
        <f t="shared" si="13"/>
        <v>99.79363144329896</v>
      </c>
    </row>
    <row r="318" spans="1:10" s="129" customFormat="1" ht="6.75" customHeight="1">
      <c r="A318" s="133"/>
      <c r="B318" s="130"/>
      <c r="C318" s="130"/>
      <c r="D318" s="133"/>
      <c r="E318" s="270"/>
      <c r="F318" s="131"/>
      <c r="G318" s="161"/>
      <c r="H318" s="161"/>
      <c r="I318" s="132"/>
      <c r="J318" s="301"/>
    </row>
    <row r="319" spans="1:10" s="129" customFormat="1" ht="12.75">
      <c r="A319" s="266" t="s">
        <v>2620</v>
      </c>
      <c r="B319" s="267"/>
      <c r="C319" s="267"/>
      <c r="D319" s="266"/>
      <c r="E319" s="267"/>
      <c r="F319" s="268" t="s">
        <v>2621</v>
      </c>
      <c r="G319" s="269">
        <f>G321+G324+G326+G329+G333+G339+G348+G353</f>
        <v>1438000</v>
      </c>
      <c r="H319" s="269">
        <f>H321+H324+H326+H329+H333+H339+H348+H353</f>
        <v>1438000</v>
      </c>
      <c r="I319" s="269">
        <f>I321+I324+I326+I329+I333+I339+I348+I353</f>
        <v>1286649.81</v>
      </c>
      <c r="J319" s="298">
        <f aca="true" t="shared" si="14" ref="J319:J389">IF(OR($H319=0,$I319=0),"-",$I319/$H319*100)</f>
        <v>89.47495201668984</v>
      </c>
    </row>
    <row r="320" spans="1:10" s="129" customFormat="1" ht="6.75" customHeight="1">
      <c r="A320" s="133"/>
      <c r="B320" s="130"/>
      <c r="C320" s="130"/>
      <c r="D320" s="133"/>
      <c r="E320" s="130"/>
      <c r="F320" s="159"/>
      <c r="G320" s="160"/>
      <c r="H320" s="160"/>
      <c r="I320" s="160"/>
      <c r="J320" s="299"/>
    </row>
    <row r="321" spans="1:10" s="129" customFormat="1" ht="12.75">
      <c r="A321" s="133"/>
      <c r="B321" s="130"/>
      <c r="C321" s="130"/>
      <c r="D321" s="133"/>
      <c r="E321" s="133" t="s">
        <v>558</v>
      </c>
      <c r="F321" s="159" t="s">
        <v>356</v>
      </c>
      <c r="G321" s="160">
        <f>0+G$322+G$323</f>
        <v>964200</v>
      </c>
      <c r="H321" s="160">
        <f>0+H$322+H$323</f>
        <v>964200</v>
      </c>
      <c r="I321" s="160">
        <f>0+I$322+I$323</f>
        <v>915541.72</v>
      </c>
      <c r="J321" s="299">
        <f t="shared" si="14"/>
        <v>94.95350757104335</v>
      </c>
    </row>
    <row r="322" spans="1:10" s="129" customFormat="1" ht="12.75">
      <c r="A322" s="133"/>
      <c r="B322" s="130"/>
      <c r="C322" s="130" t="s">
        <v>421</v>
      </c>
      <c r="D322" s="133" t="s">
        <v>1442</v>
      </c>
      <c r="E322" s="270" t="s">
        <v>560</v>
      </c>
      <c r="F322" s="131" t="s">
        <v>358</v>
      </c>
      <c r="G322" s="161">
        <v>956200</v>
      </c>
      <c r="H322" s="161">
        <v>956200</v>
      </c>
      <c r="I322" s="132">
        <v>908341.72</v>
      </c>
      <c r="J322" s="301">
        <f t="shared" si="14"/>
        <v>94.99495084710311</v>
      </c>
    </row>
    <row r="323" spans="1:10" s="129" customFormat="1" ht="12.75">
      <c r="A323" s="133"/>
      <c r="B323" s="130"/>
      <c r="C323" s="130" t="s">
        <v>19</v>
      </c>
      <c r="D323" s="133" t="s">
        <v>1443</v>
      </c>
      <c r="E323" s="270" t="s">
        <v>1115</v>
      </c>
      <c r="F323" s="131" t="s">
        <v>359</v>
      </c>
      <c r="G323" s="161">
        <v>8000</v>
      </c>
      <c r="H323" s="161">
        <v>8000</v>
      </c>
      <c r="I323" s="132">
        <v>7200</v>
      </c>
      <c r="J323" s="301">
        <f t="shared" si="14"/>
        <v>90</v>
      </c>
    </row>
    <row r="324" spans="1:10" s="129" customFormat="1" ht="12.75">
      <c r="A324" s="133"/>
      <c r="B324" s="130"/>
      <c r="C324" s="130"/>
      <c r="D324" s="133"/>
      <c r="E324" s="133" t="s">
        <v>1114</v>
      </c>
      <c r="F324" s="159" t="s">
        <v>362</v>
      </c>
      <c r="G324" s="160">
        <f>0+G$325</f>
        <v>29100</v>
      </c>
      <c r="H324" s="160">
        <f>0+H$325</f>
        <v>29100</v>
      </c>
      <c r="I324" s="160">
        <f>0+I$325</f>
        <v>6600</v>
      </c>
      <c r="J324" s="299">
        <f t="shared" si="14"/>
        <v>22.68041237113402</v>
      </c>
    </row>
    <row r="325" spans="1:10" s="129" customFormat="1" ht="12.75">
      <c r="A325" s="133"/>
      <c r="B325" s="130"/>
      <c r="C325" s="130" t="s">
        <v>19</v>
      </c>
      <c r="D325" s="133" t="s">
        <v>1444</v>
      </c>
      <c r="E325" s="270" t="s">
        <v>1117</v>
      </c>
      <c r="F325" s="131" t="s">
        <v>362</v>
      </c>
      <c r="G325" s="161">
        <v>29100</v>
      </c>
      <c r="H325" s="161">
        <v>29100</v>
      </c>
      <c r="I325" s="132">
        <v>6600</v>
      </c>
      <c r="J325" s="301">
        <f t="shared" si="14"/>
        <v>22.68041237113402</v>
      </c>
    </row>
    <row r="326" spans="1:10" s="129" customFormat="1" ht="12.75">
      <c r="A326" s="133"/>
      <c r="B326" s="130"/>
      <c r="C326" s="130"/>
      <c r="D326" s="133"/>
      <c r="E326" s="133" t="s">
        <v>561</v>
      </c>
      <c r="F326" s="159" t="s">
        <v>363</v>
      </c>
      <c r="G326" s="160">
        <f>0+G$327+G$328</f>
        <v>145400</v>
      </c>
      <c r="H326" s="160">
        <f>0+H$327+H$328</f>
        <v>145400</v>
      </c>
      <c r="I326" s="160">
        <f>0+I$327+I$328</f>
        <v>138068.05000000002</v>
      </c>
      <c r="J326" s="299">
        <f t="shared" si="14"/>
        <v>94.95739339752409</v>
      </c>
    </row>
    <row r="327" spans="1:10" s="129" customFormat="1" ht="12.75">
      <c r="A327" s="133"/>
      <c r="B327" s="130"/>
      <c r="C327" s="130" t="s">
        <v>421</v>
      </c>
      <c r="D327" s="133" t="s">
        <v>1445</v>
      </c>
      <c r="E327" s="270" t="s">
        <v>563</v>
      </c>
      <c r="F327" s="131" t="s">
        <v>365</v>
      </c>
      <c r="G327" s="161">
        <v>129100</v>
      </c>
      <c r="H327" s="161">
        <v>129100</v>
      </c>
      <c r="I327" s="132">
        <v>122626.21</v>
      </c>
      <c r="J327" s="301">
        <f t="shared" si="14"/>
        <v>94.98544539116965</v>
      </c>
    </row>
    <row r="328" spans="1:10" s="129" customFormat="1" ht="25.5">
      <c r="A328" s="133"/>
      <c r="B328" s="130"/>
      <c r="C328" s="130" t="s">
        <v>421</v>
      </c>
      <c r="D328" s="133" t="s">
        <v>1446</v>
      </c>
      <c r="E328" s="270" t="s">
        <v>565</v>
      </c>
      <c r="F328" s="131" t="s">
        <v>366</v>
      </c>
      <c r="G328" s="161">
        <v>16300</v>
      </c>
      <c r="H328" s="161">
        <v>16300</v>
      </c>
      <c r="I328" s="132">
        <v>15441.84</v>
      </c>
      <c r="J328" s="301">
        <f t="shared" si="14"/>
        <v>94.73521472392639</v>
      </c>
    </row>
    <row r="329" spans="1:10" s="129" customFormat="1" ht="12.75">
      <c r="A329" s="133"/>
      <c r="B329" s="130"/>
      <c r="C329" s="130"/>
      <c r="D329" s="133"/>
      <c r="E329" s="133" t="s">
        <v>566</v>
      </c>
      <c r="F329" s="159" t="s">
        <v>368</v>
      </c>
      <c r="G329" s="160">
        <f>0+G$330+G$331+G$332</f>
        <v>48300</v>
      </c>
      <c r="H329" s="160">
        <f>0+H$330+H$331+H$332</f>
        <v>48300</v>
      </c>
      <c r="I329" s="160">
        <f>0+I$330+I$331+I$332</f>
        <v>45954.25</v>
      </c>
      <c r="J329" s="299">
        <f t="shared" si="14"/>
        <v>95.14337474120083</v>
      </c>
    </row>
    <row r="330" spans="1:10" s="129" customFormat="1" ht="12.75">
      <c r="A330" s="133"/>
      <c r="B330" s="130"/>
      <c r="C330" s="130" t="s">
        <v>19</v>
      </c>
      <c r="D330" s="133" t="s">
        <v>1449</v>
      </c>
      <c r="E330" s="270" t="s">
        <v>568</v>
      </c>
      <c r="F330" s="131" t="s">
        <v>369</v>
      </c>
      <c r="G330" s="161">
        <v>10000</v>
      </c>
      <c r="H330" s="161">
        <v>10000</v>
      </c>
      <c r="I330" s="132">
        <v>9512</v>
      </c>
      <c r="J330" s="301">
        <f t="shared" si="14"/>
        <v>95.12</v>
      </c>
    </row>
    <row r="331" spans="1:10" s="129" customFormat="1" ht="25.5">
      <c r="A331" s="133"/>
      <c r="B331" s="130"/>
      <c r="C331" s="130" t="s">
        <v>19</v>
      </c>
      <c r="D331" s="133" t="s">
        <v>1450</v>
      </c>
      <c r="E331" s="270" t="s">
        <v>1196</v>
      </c>
      <c r="F331" s="131" t="s">
        <v>370</v>
      </c>
      <c r="G331" s="161">
        <v>28000</v>
      </c>
      <c r="H331" s="161">
        <v>28000</v>
      </c>
      <c r="I331" s="132">
        <v>26496</v>
      </c>
      <c r="J331" s="301">
        <f t="shared" si="14"/>
        <v>94.62857142857143</v>
      </c>
    </row>
    <row r="332" spans="1:10" s="129" customFormat="1" ht="12.75">
      <c r="A332" s="133"/>
      <c r="B332" s="130"/>
      <c r="C332" s="130" t="s">
        <v>421</v>
      </c>
      <c r="D332" s="133" t="s">
        <v>1451</v>
      </c>
      <c r="E332" s="270" t="s">
        <v>1129</v>
      </c>
      <c r="F332" s="131" t="s">
        <v>371</v>
      </c>
      <c r="G332" s="161">
        <v>10300</v>
      </c>
      <c r="H332" s="161">
        <v>10300</v>
      </c>
      <c r="I332" s="132">
        <v>9946.25</v>
      </c>
      <c r="J332" s="301">
        <f t="shared" si="14"/>
        <v>96.56553398058253</v>
      </c>
    </row>
    <row r="333" spans="1:10" s="129" customFormat="1" ht="12.75">
      <c r="A333" s="133"/>
      <c r="B333" s="130"/>
      <c r="C333" s="130"/>
      <c r="D333" s="133"/>
      <c r="E333" s="133" t="s">
        <v>569</v>
      </c>
      <c r="F333" s="159" t="s">
        <v>373</v>
      </c>
      <c r="G333" s="160">
        <f>0+G$334+G$335+G$336+G$337+G$338</f>
        <v>95100</v>
      </c>
      <c r="H333" s="160">
        <f>0+H$334+H$335+H$336+H$337+H$338</f>
        <v>95100</v>
      </c>
      <c r="I333" s="160">
        <f>0+I$334+I$335+I$336+I$337+I$338</f>
        <v>75571.68000000001</v>
      </c>
      <c r="J333" s="299">
        <f t="shared" si="14"/>
        <v>79.46548895899055</v>
      </c>
    </row>
    <row r="334" spans="1:10" s="129" customFormat="1" ht="12.75">
      <c r="A334" s="133"/>
      <c r="B334" s="130"/>
      <c r="C334" s="130" t="s">
        <v>421</v>
      </c>
      <c r="D334" s="133" t="s">
        <v>1452</v>
      </c>
      <c r="E334" s="270" t="s">
        <v>1025</v>
      </c>
      <c r="F334" s="131" t="s">
        <v>374</v>
      </c>
      <c r="G334" s="161">
        <v>8000</v>
      </c>
      <c r="H334" s="161">
        <v>8000</v>
      </c>
      <c r="I334" s="132">
        <v>7603.19</v>
      </c>
      <c r="J334" s="301">
        <f t="shared" si="14"/>
        <v>95.039875</v>
      </c>
    </row>
    <row r="335" spans="1:10" s="129" customFormat="1" ht="12.75">
      <c r="A335" s="133"/>
      <c r="B335" s="130"/>
      <c r="C335" s="130" t="s">
        <v>19</v>
      </c>
      <c r="D335" s="133" t="s">
        <v>1453</v>
      </c>
      <c r="E335" s="270" t="s">
        <v>1150</v>
      </c>
      <c r="F335" s="131" t="s">
        <v>375</v>
      </c>
      <c r="G335" s="161">
        <v>20000</v>
      </c>
      <c r="H335" s="161">
        <v>20000</v>
      </c>
      <c r="I335" s="132">
        <v>19313.95</v>
      </c>
      <c r="J335" s="301">
        <f t="shared" si="14"/>
        <v>96.56975</v>
      </c>
    </row>
    <row r="336" spans="1:10" s="129" customFormat="1" ht="12.75">
      <c r="A336" s="133"/>
      <c r="B336" s="130"/>
      <c r="C336" s="130" t="s">
        <v>421</v>
      </c>
      <c r="D336" s="133" t="s">
        <v>1454</v>
      </c>
      <c r="E336" s="270" t="s">
        <v>571</v>
      </c>
      <c r="F336" s="131" t="s">
        <v>376</v>
      </c>
      <c r="G336" s="161">
        <v>53100</v>
      </c>
      <c r="H336" s="161">
        <v>53100</v>
      </c>
      <c r="I336" s="132">
        <v>42778.25</v>
      </c>
      <c r="J336" s="301">
        <f t="shared" si="14"/>
        <v>80.56167608286252</v>
      </c>
    </row>
    <row r="337" spans="1:10" s="129" customFormat="1" ht="25.5">
      <c r="A337" s="133"/>
      <c r="B337" s="130"/>
      <c r="C337" s="130" t="s">
        <v>19</v>
      </c>
      <c r="D337" s="133" t="s">
        <v>1455</v>
      </c>
      <c r="E337" s="270" t="s">
        <v>1165</v>
      </c>
      <c r="F337" s="131" t="s">
        <v>377</v>
      </c>
      <c r="G337" s="161">
        <v>4000</v>
      </c>
      <c r="H337" s="161">
        <v>4000</v>
      </c>
      <c r="I337" s="132">
        <v>376.66</v>
      </c>
      <c r="J337" s="301">
        <f t="shared" si="14"/>
        <v>9.416500000000001</v>
      </c>
    </row>
    <row r="338" spans="1:10" s="129" customFormat="1" ht="12.75">
      <c r="A338" s="133"/>
      <c r="B338" s="130"/>
      <c r="C338" s="130" t="s">
        <v>421</v>
      </c>
      <c r="D338" s="133" t="s">
        <v>1456</v>
      </c>
      <c r="E338" s="270" t="s">
        <v>806</v>
      </c>
      <c r="F338" s="131" t="s">
        <v>378</v>
      </c>
      <c r="G338" s="161">
        <v>10000</v>
      </c>
      <c r="H338" s="161">
        <v>10000</v>
      </c>
      <c r="I338" s="132">
        <v>5499.63</v>
      </c>
      <c r="J338" s="301">
        <f t="shared" si="14"/>
        <v>54.9963</v>
      </c>
    </row>
    <row r="339" spans="1:10" s="129" customFormat="1" ht="12.75">
      <c r="A339" s="133"/>
      <c r="B339" s="130"/>
      <c r="C339" s="130"/>
      <c r="D339" s="133"/>
      <c r="E339" s="133" t="s">
        <v>543</v>
      </c>
      <c r="F339" s="159" t="s">
        <v>380</v>
      </c>
      <c r="G339" s="160">
        <f>0+G$340+G$341+G$342+G$343+G$344+G$345+G$346+G$347</f>
        <v>145700</v>
      </c>
      <c r="H339" s="160">
        <f>0+H$340+H$341+H$342+H$343+H$344+H$345+H$346+H$347</f>
        <v>145700</v>
      </c>
      <c r="I339" s="160">
        <f>0+I$340+I$341+I$342+I$343+I$344+I$345+I$346+I$347</f>
        <v>98951.84</v>
      </c>
      <c r="J339" s="299">
        <f t="shared" si="14"/>
        <v>67.91478380233356</v>
      </c>
    </row>
    <row r="340" spans="1:10" s="129" customFormat="1" ht="12.75">
      <c r="A340" s="133"/>
      <c r="B340" s="130"/>
      <c r="C340" s="130" t="s">
        <v>421</v>
      </c>
      <c r="D340" s="133" t="s">
        <v>1457</v>
      </c>
      <c r="E340" s="270" t="s">
        <v>819</v>
      </c>
      <c r="F340" s="131" t="s">
        <v>381</v>
      </c>
      <c r="G340" s="161">
        <v>24700</v>
      </c>
      <c r="H340" s="161">
        <v>24700</v>
      </c>
      <c r="I340" s="132">
        <v>20739.49</v>
      </c>
      <c r="J340" s="301">
        <f t="shared" si="14"/>
        <v>83.96554655870446</v>
      </c>
    </row>
    <row r="341" spans="1:10" s="129" customFormat="1" ht="12.75">
      <c r="A341" s="133"/>
      <c r="B341" s="130"/>
      <c r="C341" s="130" t="s">
        <v>44</v>
      </c>
      <c r="D341" s="133" t="s">
        <v>1458</v>
      </c>
      <c r="E341" s="270" t="s">
        <v>800</v>
      </c>
      <c r="F341" s="131" t="s">
        <v>382</v>
      </c>
      <c r="G341" s="161">
        <v>8000</v>
      </c>
      <c r="H341" s="161">
        <v>8000</v>
      </c>
      <c r="I341" s="132">
        <v>2955.25</v>
      </c>
      <c r="J341" s="301">
        <f t="shared" si="14"/>
        <v>36.940625</v>
      </c>
    </row>
    <row r="342" spans="1:10" s="129" customFormat="1" ht="12.75">
      <c r="A342" s="133"/>
      <c r="B342" s="130"/>
      <c r="C342" s="130" t="s">
        <v>19</v>
      </c>
      <c r="D342" s="133" t="s">
        <v>1459</v>
      </c>
      <c r="E342" s="270" t="s">
        <v>544</v>
      </c>
      <c r="F342" s="131" t="s">
        <v>383</v>
      </c>
      <c r="G342" s="161">
        <v>500</v>
      </c>
      <c r="H342" s="161">
        <v>500</v>
      </c>
      <c r="I342" s="132">
        <v>0</v>
      </c>
      <c r="J342" s="301" t="str">
        <f t="shared" si="14"/>
        <v>-</v>
      </c>
    </row>
    <row r="343" spans="1:10" s="129" customFormat="1" ht="12.75">
      <c r="A343" s="133"/>
      <c r="B343" s="130"/>
      <c r="C343" s="130" t="s">
        <v>44</v>
      </c>
      <c r="D343" s="133" t="s">
        <v>505</v>
      </c>
      <c r="E343" s="270" t="s">
        <v>809</v>
      </c>
      <c r="F343" s="131" t="s">
        <v>384</v>
      </c>
      <c r="G343" s="161">
        <v>20000</v>
      </c>
      <c r="H343" s="161">
        <v>20000</v>
      </c>
      <c r="I343" s="132">
        <v>19934.83</v>
      </c>
      <c r="J343" s="301">
        <f t="shared" si="14"/>
        <v>99.67415000000001</v>
      </c>
    </row>
    <row r="344" spans="1:10" s="129" customFormat="1" ht="12.75">
      <c r="A344" s="133"/>
      <c r="B344" s="130"/>
      <c r="C344" s="130" t="s">
        <v>19</v>
      </c>
      <c r="D344" s="133" t="s">
        <v>509</v>
      </c>
      <c r="E344" s="270" t="s">
        <v>926</v>
      </c>
      <c r="F344" s="131" t="s">
        <v>386</v>
      </c>
      <c r="G344" s="161">
        <v>4000</v>
      </c>
      <c r="H344" s="161">
        <v>4000</v>
      </c>
      <c r="I344" s="132">
        <v>2338</v>
      </c>
      <c r="J344" s="301">
        <f t="shared" si="14"/>
        <v>58.45</v>
      </c>
    </row>
    <row r="345" spans="1:10" s="129" customFormat="1" ht="12.75">
      <c r="A345" s="133"/>
      <c r="B345" s="130"/>
      <c r="C345" s="130" t="s">
        <v>421</v>
      </c>
      <c r="D345" s="133" t="s">
        <v>1460</v>
      </c>
      <c r="E345" s="270" t="s">
        <v>545</v>
      </c>
      <c r="F345" s="131" t="s">
        <v>387</v>
      </c>
      <c r="G345" s="161">
        <v>63000</v>
      </c>
      <c r="H345" s="161">
        <v>63000</v>
      </c>
      <c r="I345" s="132">
        <v>35741.53</v>
      </c>
      <c r="J345" s="301">
        <f t="shared" si="14"/>
        <v>56.7325873015873</v>
      </c>
    </row>
    <row r="346" spans="1:10" s="129" customFormat="1" ht="12.75">
      <c r="A346" s="133"/>
      <c r="B346" s="130"/>
      <c r="C346" s="130" t="s">
        <v>44</v>
      </c>
      <c r="D346" s="133" t="s">
        <v>1461</v>
      </c>
      <c r="E346" s="270" t="s">
        <v>1175</v>
      </c>
      <c r="F346" s="131" t="s">
        <v>388</v>
      </c>
      <c r="G346" s="161">
        <v>500</v>
      </c>
      <c r="H346" s="161">
        <v>500</v>
      </c>
      <c r="I346" s="132">
        <v>173.42</v>
      </c>
      <c r="J346" s="301">
        <f t="shared" si="14"/>
        <v>34.684</v>
      </c>
    </row>
    <row r="347" spans="1:10" s="129" customFormat="1" ht="12.75">
      <c r="A347" s="133"/>
      <c r="B347" s="130"/>
      <c r="C347" s="130" t="s">
        <v>421</v>
      </c>
      <c r="D347" s="133" t="s">
        <v>1462</v>
      </c>
      <c r="E347" s="270" t="s">
        <v>572</v>
      </c>
      <c r="F347" s="131" t="s">
        <v>389</v>
      </c>
      <c r="G347" s="161">
        <v>25000</v>
      </c>
      <c r="H347" s="161">
        <v>25000</v>
      </c>
      <c r="I347" s="132">
        <v>17069.32</v>
      </c>
      <c r="J347" s="301">
        <f t="shared" si="14"/>
        <v>68.27727999999999</v>
      </c>
    </row>
    <row r="348" spans="1:10" s="129" customFormat="1" ht="12.75">
      <c r="A348" s="133"/>
      <c r="B348" s="130"/>
      <c r="C348" s="130"/>
      <c r="D348" s="133"/>
      <c r="E348" s="133" t="s">
        <v>550</v>
      </c>
      <c r="F348" s="159" t="s">
        <v>391</v>
      </c>
      <c r="G348" s="160">
        <f>0+G$349+G$350+G$351+G$352</f>
        <v>8100</v>
      </c>
      <c r="H348" s="160">
        <f>0+H$349+H$350+H$351+H$352</f>
        <v>8100</v>
      </c>
      <c r="I348" s="160">
        <f>0+I$349+I$350+I$351+I$352</f>
        <v>4616.11</v>
      </c>
      <c r="J348" s="299">
        <f t="shared" si="14"/>
        <v>56.989012345679015</v>
      </c>
    </row>
    <row r="349" spans="1:10" s="129" customFormat="1" ht="12.75">
      <c r="A349" s="133"/>
      <c r="B349" s="130"/>
      <c r="C349" s="130" t="s">
        <v>19</v>
      </c>
      <c r="D349" s="133" t="s">
        <v>1463</v>
      </c>
      <c r="E349" s="270" t="s">
        <v>1126</v>
      </c>
      <c r="F349" s="131" t="s">
        <v>393</v>
      </c>
      <c r="G349" s="161">
        <v>6000</v>
      </c>
      <c r="H349" s="161">
        <v>6000</v>
      </c>
      <c r="I349" s="132">
        <v>3512.37</v>
      </c>
      <c r="J349" s="301">
        <f t="shared" si="14"/>
        <v>58.5395</v>
      </c>
    </row>
    <row r="350" spans="1:10" s="129" customFormat="1" ht="12.75">
      <c r="A350" s="133"/>
      <c r="B350" s="130"/>
      <c r="C350" s="130" t="s">
        <v>19</v>
      </c>
      <c r="D350" s="133" t="s">
        <v>1464</v>
      </c>
      <c r="E350" s="270" t="s">
        <v>988</v>
      </c>
      <c r="F350" s="131" t="s">
        <v>394</v>
      </c>
      <c r="G350" s="161">
        <v>500</v>
      </c>
      <c r="H350" s="161">
        <v>500</v>
      </c>
      <c r="I350" s="132">
        <v>145.23</v>
      </c>
      <c r="J350" s="301">
        <f t="shared" si="14"/>
        <v>29.046</v>
      </c>
    </row>
    <row r="351" spans="1:10" s="129" customFormat="1" ht="12.75">
      <c r="A351" s="133"/>
      <c r="B351" s="130"/>
      <c r="C351" s="130" t="s">
        <v>19</v>
      </c>
      <c r="D351" s="133" t="s">
        <v>1465</v>
      </c>
      <c r="E351" s="270" t="s">
        <v>943</v>
      </c>
      <c r="F351" s="131" t="s">
        <v>395</v>
      </c>
      <c r="G351" s="161">
        <v>1300</v>
      </c>
      <c r="H351" s="161">
        <v>1300</v>
      </c>
      <c r="I351" s="132">
        <v>928.51</v>
      </c>
      <c r="J351" s="301">
        <f t="shared" si="14"/>
        <v>71.42384615384614</v>
      </c>
    </row>
    <row r="352" spans="1:10" s="129" customFormat="1" ht="12.75">
      <c r="A352" s="133"/>
      <c r="B352" s="130"/>
      <c r="C352" s="130" t="s">
        <v>19</v>
      </c>
      <c r="D352" s="133" t="s">
        <v>1466</v>
      </c>
      <c r="E352" s="270" t="s">
        <v>551</v>
      </c>
      <c r="F352" s="131" t="s">
        <v>391</v>
      </c>
      <c r="G352" s="161">
        <v>300</v>
      </c>
      <c r="H352" s="161">
        <v>300</v>
      </c>
      <c r="I352" s="132">
        <v>30</v>
      </c>
      <c r="J352" s="301">
        <f t="shared" si="14"/>
        <v>10</v>
      </c>
    </row>
    <row r="353" spans="1:10" s="129" customFormat="1" ht="12.75">
      <c r="A353" s="133"/>
      <c r="B353" s="130"/>
      <c r="C353" s="130"/>
      <c r="D353" s="133"/>
      <c r="E353" s="133" t="s">
        <v>619</v>
      </c>
      <c r="F353" s="159" t="s">
        <v>404</v>
      </c>
      <c r="G353" s="160">
        <f>0+G$354+G$355</f>
        <v>2100</v>
      </c>
      <c r="H353" s="160">
        <f>0+H$354+H$355</f>
        <v>2100</v>
      </c>
      <c r="I353" s="160">
        <f>0+I$354+I$355</f>
        <v>1346.16</v>
      </c>
      <c r="J353" s="299">
        <f t="shared" si="14"/>
        <v>64.10285714285715</v>
      </c>
    </row>
    <row r="354" spans="1:10" s="129" customFormat="1" ht="12.75">
      <c r="A354" s="133"/>
      <c r="B354" s="130"/>
      <c r="C354" s="130" t="s">
        <v>19</v>
      </c>
      <c r="D354" s="133" t="s">
        <v>1467</v>
      </c>
      <c r="E354" s="270" t="s">
        <v>1134</v>
      </c>
      <c r="F354" s="131" t="s">
        <v>405</v>
      </c>
      <c r="G354" s="161">
        <v>1600</v>
      </c>
      <c r="H354" s="161">
        <v>1600</v>
      </c>
      <c r="I354" s="132">
        <v>1345.17</v>
      </c>
      <c r="J354" s="301">
        <f t="shared" si="14"/>
        <v>84.073125</v>
      </c>
    </row>
    <row r="355" spans="1:10" s="129" customFormat="1" ht="12.75">
      <c r="A355" s="133"/>
      <c r="B355" s="130"/>
      <c r="C355" s="130" t="s">
        <v>19</v>
      </c>
      <c r="D355" s="133" t="s">
        <v>1468</v>
      </c>
      <c r="E355" s="270" t="s">
        <v>621</v>
      </c>
      <c r="F355" s="131" t="s">
        <v>407</v>
      </c>
      <c r="G355" s="161">
        <v>500</v>
      </c>
      <c r="H355" s="161">
        <v>500</v>
      </c>
      <c r="I355" s="132">
        <v>0.99</v>
      </c>
      <c r="J355" s="301">
        <f t="shared" si="14"/>
        <v>0.198</v>
      </c>
    </row>
    <row r="356" spans="1:10" s="129" customFormat="1" ht="6.75" customHeight="1">
      <c r="A356" s="133"/>
      <c r="B356" s="130"/>
      <c r="C356" s="130"/>
      <c r="D356" s="133"/>
      <c r="E356" s="270"/>
      <c r="F356" s="131"/>
      <c r="G356" s="161"/>
      <c r="H356" s="161"/>
      <c r="I356" s="132"/>
      <c r="J356" s="301"/>
    </row>
    <row r="357" spans="1:10" s="129" customFormat="1" ht="25.5">
      <c r="A357" s="266" t="s">
        <v>2623</v>
      </c>
      <c r="B357" s="267"/>
      <c r="C357" s="267"/>
      <c r="D357" s="266"/>
      <c r="E357" s="267"/>
      <c r="F357" s="268" t="s">
        <v>2626</v>
      </c>
      <c r="G357" s="269">
        <f>G359+G411+G438+G474+G514+G549+G580</f>
        <v>88467790</v>
      </c>
      <c r="H357" s="269">
        <f>H359+H411+H438+H474+H514+H549+H580</f>
        <v>88467790</v>
      </c>
      <c r="I357" s="269">
        <f>I359+I411+I438+I474+I514+I549+I580</f>
        <v>79873367.63999999</v>
      </c>
      <c r="J357" s="298">
        <f t="shared" si="14"/>
        <v>90.28525256480351</v>
      </c>
    </row>
    <row r="358" spans="1:10" s="121" customFormat="1" ht="6.75" customHeight="1">
      <c r="A358" s="133"/>
      <c r="B358" s="130"/>
      <c r="C358" s="130"/>
      <c r="D358" s="133"/>
      <c r="E358" s="130"/>
      <c r="F358" s="159"/>
      <c r="G358" s="160"/>
      <c r="H358" s="160"/>
      <c r="I358" s="160"/>
      <c r="J358" s="299"/>
    </row>
    <row r="359" spans="1:10" s="129" customFormat="1" ht="12.75">
      <c r="A359" s="266" t="s">
        <v>2624</v>
      </c>
      <c r="B359" s="267"/>
      <c r="C359" s="267"/>
      <c r="D359" s="266"/>
      <c r="E359" s="267"/>
      <c r="F359" s="268" t="s">
        <v>2625</v>
      </c>
      <c r="G359" s="269">
        <f>G361+G366+G375+G381+G384+G386+G388+G390+G393+G395+G398+G400+G404+G406+G408</f>
        <v>27003150</v>
      </c>
      <c r="H359" s="269">
        <f>H361+H366+H375+H381+H384+H386+H388+H390+H393+H395+H398+H400+H404+H406+H408</f>
        <v>27003150</v>
      </c>
      <c r="I359" s="269">
        <f>I361+I366+I375+I381+I384+I386+I388+I390+I393+I395+I398+I400+I404+I406+I408</f>
        <v>21548282.86</v>
      </c>
      <c r="J359" s="298">
        <f t="shared" si="14"/>
        <v>79.79914513677107</v>
      </c>
    </row>
    <row r="360" spans="1:10" s="121" customFormat="1" ht="6.75" customHeight="1">
      <c r="A360" s="133"/>
      <c r="B360" s="130"/>
      <c r="C360" s="130"/>
      <c r="D360" s="133"/>
      <c r="E360" s="130"/>
      <c r="F360" s="159"/>
      <c r="G360" s="160"/>
      <c r="H360" s="160"/>
      <c r="I360" s="160"/>
      <c r="J360" s="299"/>
    </row>
    <row r="361" spans="1:10" s="129" customFormat="1" ht="12.75">
      <c r="A361" s="133"/>
      <c r="B361" s="130"/>
      <c r="C361" s="130"/>
      <c r="D361" s="133"/>
      <c r="E361" s="133" t="s">
        <v>569</v>
      </c>
      <c r="F361" s="159" t="s">
        <v>373</v>
      </c>
      <c r="G361" s="160">
        <f>G362+G363+G364+G365</f>
        <v>944600</v>
      </c>
      <c r="H361" s="160">
        <f>H362+H363+H364+H365</f>
        <v>961050</v>
      </c>
      <c r="I361" s="160">
        <f>I362+I363+I364+I365</f>
        <v>930401.43</v>
      </c>
      <c r="J361" s="299">
        <f t="shared" si="14"/>
        <v>96.81092867176527</v>
      </c>
    </row>
    <row r="362" spans="1:10" s="129" customFormat="1" ht="12.75">
      <c r="A362" s="133"/>
      <c r="B362" s="130"/>
      <c r="C362" s="130"/>
      <c r="D362" s="133"/>
      <c r="E362" s="270" t="s">
        <v>1025</v>
      </c>
      <c r="F362" s="131" t="s">
        <v>374</v>
      </c>
      <c r="G362" s="161">
        <v>49500</v>
      </c>
      <c r="H362" s="161">
        <v>49500</v>
      </c>
      <c r="I362" s="132">
        <v>45436.29</v>
      </c>
      <c r="J362" s="301">
        <f t="shared" si="14"/>
        <v>91.79048484848485</v>
      </c>
    </row>
    <row r="363" spans="1:10" s="129" customFormat="1" ht="12.75">
      <c r="A363" s="133"/>
      <c r="B363" s="130"/>
      <c r="C363" s="130"/>
      <c r="D363" s="133"/>
      <c r="E363" s="270" t="s">
        <v>571</v>
      </c>
      <c r="F363" s="131" t="s">
        <v>376</v>
      </c>
      <c r="G363" s="161">
        <v>750000</v>
      </c>
      <c r="H363" s="161">
        <v>761140</v>
      </c>
      <c r="I363" s="132">
        <v>734427.47</v>
      </c>
      <c r="J363" s="301">
        <f t="shared" si="14"/>
        <v>96.49045773445096</v>
      </c>
    </row>
    <row r="364" spans="1:10" s="129" customFormat="1" ht="25.5">
      <c r="A364" s="133"/>
      <c r="B364" s="130"/>
      <c r="C364" s="130"/>
      <c r="D364" s="133"/>
      <c r="E364" s="270" t="s">
        <v>1165</v>
      </c>
      <c r="F364" s="131" t="s">
        <v>377</v>
      </c>
      <c r="G364" s="161">
        <v>121000</v>
      </c>
      <c r="H364" s="161">
        <v>126310</v>
      </c>
      <c r="I364" s="132">
        <v>132249.67</v>
      </c>
      <c r="J364" s="301">
        <f t="shared" si="14"/>
        <v>104.70245427915448</v>
      </c>
    </row>
    <row r="365" spans="1:10" s="129" customFormat="1" ht="12.75">
      <c r="A365" s="133"/>
      <c r="B365" s="130"/>
      <c r="C365" s="130"/>
      <c r="D365" s="133"/>
      <c r="E365" s="270" t="s">
        <v>806</v>
      </c>
      <c r="F365" s="131" t="s">
        <v>378</v>
      </c>
      <c r="G365" s="161">
        <v>24100</v>
      </c>
      <c r="H365" s="161">
        <v>24100</v>
      </c>
      <c r="I365" s="132">
        <v>18288</v>
      </c>
      <c r="J365" s="301">
        <f t="shared" si="14"/>
        <v>75.88381742738589</v>
      </c>
    </row>
    <row r="366" spans="1:10" s="129" customFormat="1" ht="12.75">
      <c r="A366" s="133"/>
      <c r="B366" s="130"/>
      <c r="C366" s="130"/>
      <c r="D366" s="133"/>
      <c r="E366" s="133" t="s">
        <v>543</v>
      </c>
      <c r="F366" s="159" t="s">
        <v>380</v>
      </c>
      <c r="G366" s="160">
        <f>G367+G368+G369+G370+G371+G372+G373+G374</f>
        <v>5813300</v>
      </c>
      <c r="H366" s="160">
        <f>H367+H368+H369+H370+H371+H372+H373+H374</f>
        <v>5796850</v>
      </c>
      <c r="I366" s="160">
        <f>I367+I368+I369+I370+I371+I372+I373+I374</f>
        <v>4645475.05</v>
      </c>
      <c r="J366" s="299">
        <f t="shared" si="14"/>
        <v>80.1379205948058</v>
      </c>
    </row>
    <row r="367" spans="1:10" s="129" customFormat="1" ht="12.75">
      <c r="A367" s="133"/>
      <c r="B367" s="130"/>
      <c r="C367" s="130"/>
      <c r="D367" s="133"/>
      <c r="E367" s="270" t="s">
        <v>819</v>
      </c>
      <c r="F367" s="131" t="s">
        <v>381</v>
      </c>
      <c r="G367" s="161">
        <v>127000</v>
      </c>
      <c r="H367" s="161">
        <v>127000</v>
      </c>
      <c r="I367" s="132">
        <v>85864.44</v>
      </c>
      <c r="J367" s="301">
        <f t="shared" si="14"/>
        <v>67.60979527559056</v>
      </c>
    </row>
    <row r="368" spans="1:10" s="129" customFormat="1" ht="12.75">
      <c r="A368" s="133"/>
      <c r="B368" s="130"/>
      <c r="C368" s="130"/>
      <c r="D368" s="133"/>
      <c r="E368" s="270" t="s">
        <v>800</v>
      </c>
      <c r="F368" s="131" t="s">
        <v>382</v>
      </c>
      <c r="G368" s="161">
        <v>35000</v>
      </c>
      <c r="H368" s="161">
        <v>35000</v>
      </c>
      <c r="I368" s="132">
        <v>67002.71</v>
      </c>
      <c r="J368" s="301">
        <f t="shared" si="14"/>
        <v>191.4363142857143</v>
      </c>
    </row>
    <row r="369" spans="1:10" s="129" customFormat="1" ht="12.75">
      <c r="A369" s="133"/>
      <c r="B369" s="130"/>
      <c r="C369" s="130"/>
      <c r="D369" s="133"/>
      <c r="E369" s="270" t="s">
        <v>544</v>
      </c>
      <c r="F369" s="131" t="s">
        <v>383</v>
      </c>
      <c r="G369" s="161">
        <v>79000</v>
      </c>
      <c r="H369" s="161">
        <v>79000</v>
      </c>
      <c r="I369" s="132">
        <v>78365.75</v>
      </c>
      <c r="J369" s="301">
        <f t="shared" si="14"/>
        <v>99.19715189873418</v>
      </c>
    </row>
    <row r="370" spans="1:10" s="129" customFormat="1" ht="12.75">
      <c r="A370" s="133"/>
      <c r="B370" s="130"/>
      <c r="C370" s="130"/>
      <c r="D370" s="133"/>
      <c r="E370" s="270" t="s">
        <v>809</v>
      </c>
      <c r="F370" s="131" t="s">
        <v>384</v>
      </c>
      <c r="G370" s="161">
        <v>340000</v>
      </c>
      <c r="H370" s="161">
        <v>340000</v>
      </c>
      <c r="I370" s="132">
        <v>234951.61</v>
      </c>
      <c r="J370" s="301">
        <f t="shared" si="14"/>
        <v>69.10341470588234</v>
      </c>
    </row>
    <row r="371" spans="1:10" s="129" customFormat="1" ht="12.75">
      <c r="A371" s="133"/>
      <c r="B371" s="130"/>
      <c r="C371" s="130"/>
      <c r="D371" s="133"/>
      <c r="E371" s="270" t="s">
        <v>915</v>
      </c>
      <c r="F371" s="131" t="s">
        <v>385</v>
      </c>
      <c r="G371" s="161">
        <v>951700</v>
      </c>
      <c r="H371" s="161">
        <v>946390</v>
      </c>
      <c r="I371" s="132">
        <v>791303.39</v>
      </c>
      <c r="J371" s="301">
        <f t="shared" si="14"/>
        <v>83.61282240936612</v>
      </c>
    </row>
    <row r="372" spans="1:10" s="129" customFormat="1" ht="12.75">
      <c r="A372" s="133"/>
      <c r="B372" s="130"/>
      <c r="C372" s="130"/>
      <c r="D372" s="133"/>
      <c r="E372" s="270" t="s">
        <v>545</v>
      </c>
      <c r="F372" s="131" t="s">
        <v>387</v>
      </c>
      <c r="G372" s="161">
        <v>1245600</v>
      </c>
      <c r="H372" s="161">
        <v>1245600</v>
      </c>
      <c r="I372" s="132">
        <v>978603.15</v>
      </c>
      <c r="J372" s="301">
        <f t="shared" si="14"/>
        <v>78.56480009633911</v>
      </c>
    </row>
    <row r="373" spans="1:10" s="129" customFormat="1" ht="12.75">
      <c r="A373" s="133"/>
      <c r="B373" s="130"/>
      <c r="C373" s="130"/>
      <c r="D373" s="133"/>
      <c r="E373" s="270" t="s">
        <v>1175</v>
      </c>
      <c r="F373" s="131" t="s">
        <v>388</v>
      </c>
      <c r="G373" s="161">
        <v>100000</v>
      </c>
      <c r="H373" s="161">
        <v>100000</v>
      </c>
      <c r="I373" s="132">
        <v>34375</v>
      </c>
      <c r="J373" s="301">
        <f t="shared" si="14"/>
        <v>34.375</v>
      </c>
    </row>
    <row r="374" spans="1:10" s="129" customFormat="1" ht="12.75">
      <c r="A374" s="133"/>
      <c r="B374" s="130"/>
      <c r="C374" s="130"/>
      <c r="D374" s="133"/>
      <c r="E374" s="270" t="s">
        <v>572</v>
      </c>
      <c r="F374" s="131" t="s">
        <v>389</v>
      </c>
      <c r="G374" s="161">
        <v>2935000</v>
      </c>
      <c r="H374" s="161">
        <v>2923860</v>
      </c>
      <c r="I374" s="132">
        <v>2375009</v>
      </c>
      <c r="J374" s="301">
        <f t="shared" si="14"/>
        <v>81.22854719446212</v>
      </c>
    </row>
    <row r="375" spans="1:10" s="129" customFormat="1" ht="12.75">
      <c r="A375" s="133"/>
      <c r="B375" s="130"/>
      <c r="C375" s="130"/>
      <c r="D375" s="133"/>
      <c r="E375" s="133" t="s">
        <v>550</v>
      </c>
      <c r="F375" s="159" t="s">
        <v>391</v>
      </c>
      <c r="G375" s="160">
        <f>G376+G377+G378+G379+G380</f>
        <v>246300</v>
      </c>
      <c r="H375" s="160">
        <f>H376+H377+H378+H379+H380</f>
        <v>245550</v>
      </c>
      <c r="I375" s="160">
        <f>I376+I377+I378+I379+I380</f>
        <v>131067.95</v>
      </c>
      <c r="J375" s="299">
        <f t="shared" si="14"/>
        <v>53.377295866422315</v>
      </c>
    </row>
    <row r="376" spans="1:10" s="129" customFormat="1" ht="25.5">
      <c r="A376" s="133"/>
      <c r="B376" s="130"/>
      <c r="C376" s="130"/>
      <c r="D376" s="133"/>
      <c r="E376" s="270" t="s">
        <v>952</v>
      </c>
      <c r="F376" s="131" t="s">
        <v>392</v>
      </c>
      <c r="G376" s="161">
        <v>100000</v>
      </c>
      <c r="H376" s="161">
        <v>99250</v>
      </c>
      <c r="I376" s="132">
        <v>19786.3</v>
      </c>
      <c r="J376" s="301">
        <f t="shared" si="14"/>
        <v>19.935818639798487</v>
      </c>
    </row>
    <row r="377" spans="1:10" s="129" customFormat="1" ht="12.75">
      <c r="A377" s="133"/>
      <c r="B377" s="130"/>
      <c r="C377" s="130"/>
      <c r="D377" s="133"/>
      <c r="E377" s="270" t="s">
        <v>1126</v>
      </c>
      <c r="F377" s="131" t="s">
        <v>393</v>
      </c>
      <c r="G377" s="161">
        <v>41000</v>
      </c>
      <c r="H377" s="161">
        <v>41000</v>
      </c>
      <c r="I377" s="132">
        <v>25454.47</v>
      </c>
      <c r="J377" s="301">
        <f>IF(OR($H377=0,$I377=0),"-",$I377/$H377*100)</f>
        <v>62.08407317073171</v>
      </c>
    </row>
    <row r="378" spans="1:10" s="129" customFormat="1" ht="12.75">
      <c r="A378" s="133"/>
      <c r="B378" s="130"/>
      <c r="C378" s="130"/>
      <c r="D378" s="133"/>
      <c r="E378" s="270" t="s">
        <v>988</v>
      </c>
      <c r="F378" s="131" t="s">
        <v>394</v>
      </c>
      <c r="G378" s="161">
        <v>8000</v>
      </c>
      <c r="H378" s="161">
        <v>8000</v>
      </c>
      <c r="I378" s="132">
        <v>705.5</v>
      </c>
      <c r="J378" s="301">
        <f>IF(OR($H378=0,$I378=0),"-",$I378/$H378*100)</f>
        <v>8.81875</v>
      </c>
    </row>
    <row r="379" spans="1:10" s="129" customFormat="1" ht="12.75">
      <c r="A379" s="133"/>
      <c r="B379" s="130"/>
      <c r="C379" s="130"/>
      <c r="D379" s="133"/>
      <c r="E379" s="270" t="s">
        <v>617</v>
      </c>
      <c r="F379" s="131" t="s">
        <v>396</v>
      </c>
      <c r="G379" s="161">
        <v>11800</v>
      </c>
      <c r="H379" s="161">
        <v>11800</v>
      </c>
      <c r="I379" s="132">
        <v>11466.25</v>
      </c>
      <c r="J379" s="301">
        <f t="shared" si="14"/>
        <v>97.17161016949153</v>
      </c>
    </row>
    <row r="380" spans="1:10" s="129" customFormat="1" ht="12.75">
      <c r="A380" s="133"/>
      <c r="B380" s="130"/>
      <c r="C380" s="130"/>
      <c r="D380" s="133"/>
      <c r="E380" s="270" t="s">
        <v>551</v>
      </c>
      <c r="F380" s="131" t="s">
        <v>391</v>
      </c>
      <c r="G380" s="161">
        <v>85500</v>
      </c>
      <c r="H380" s="161">
        <v>85500</v>
      </c>
      <c r="I380" s="132">
        <v>73655.43</v>
      </c>
      <c r="J380" s="301">
        <f t="shared" si="14"/>
        <v>86.14670175438596</v>
      </c>
    </row>
    <row r="381" spans="1:10" s="129" customFormat="1" ht="12.75">
      <c r="A381" s="133"/>
      <c r="B381" s="130"/>
      <c r="C381" s="130"/>
      <c r="D381" s="133"/>
      <c r="E381" s="133" t="s">
        <v>619</v>
      </c>
      <c r="F381" s="159" t="s">
        <v>404</v>
      </c>
      <c r="G381" s="160">
        <f>G382+G383</f>
        <v>35000</v>
      </c>
      <c r="H381" s="160">
        <f>H382+H383</f>
        <v>35000</v>
      </c>
      <c r="I381" s="160">
        <f>I382+I383</f>
        <v>28392.92</v>
      </c>
      <c r="J381" s="299">
        <f t="shared" si="14"/>
        <v>81.12262857142856</v>
      </c>
    </row>
    <row r="382" spans="1:10" s="129" customFormat="1" ht="12.75">
      <c r="A382" s="133"/>
      <c r="B382" s="130"/>
      <c r="C382" s="130"/>
      <c r="D382" s="133"/>
      <c r="E382" s="270" t="s">
        <v>621</v>
      </c>
      <c r="F382" s="131" t="s">
        <v>407</v>
      </c>
      <c r="G382" s="161">
        <v>30000</v>
      </c>
      <c r="H382" s="161">
        <v>30000</v>
      </c>
      <c r="I382" s="132">
        <v>24730.42</v>
      </c>
      <c r="J382" s="301">
        <f t="shared" si="14"/>
        <v>82.43473333333333</v>
      </c>
    </row>
    <row r="383" spans="1:10" s="129" customFormat="1" ht="12.75">
      <c r="A383" s="133"/>
      <c r="B383" s="130"/>
      <c r="C383" s="130"/>
      <c r="D383" s="133"/>
      <c r="E383" s="270" t="s">
        <v>623</v>
      </c>
      <c r="F383" s="131" t="s">
        <v>408</v>
      </c>
      <c r="G383" s="161">
        <v>5000</v>
      </c>
      <c r="H383" s="161">
        <v>5000</v>
      </c>
      <c r="I383" s="132">
        <v>3662.5</v>
      </c>
      <c r="J383" s="301">
        <f t="shared" si="14"/>
        <v>73.25</v>
      </c>
    </row>
    <row r="384" spans="1:10" s="129" customFormat="1" ht="38.25">
      <c r="A384" s="133"/>
      <c r="B384" s="130"/>
      <c r="C384" s="130"/>
      <c r="D384" s="133"/>
      <c r="E384" s="133" t="s">
        <v>1006</v>
      </c>
      <c r="F384" s="159" t="s">
        <v>411</v>
      </c>
      <c r="G384" s="160">
        <f>0+G$385</f>
        <v>735800</v>
      </c>
      <c r="H384" s="160">
        <f>0+H$385</f>
        <v>735800</v>
      </c>
      <c r="I384" s="160">
        <f>0+I$385</f>
        <v>485275</v>
      </c>
      <c r="J384" s="299">
        <f t="shared" si="14"/>
        <v>65.95202500679532</v>
      </c>
    </row>
    <row r="385" spans="1:10" s="129" customFormat="1" ht="25.5">
      <c r="A385" s="133"/>
      <c r="B385" s="130"/>
      <c r="C385" s="130" t="s">
        <v>188</v>
      </c>
      <c r="D385" s="133" t="s">
        <v>1474</v>
      </c>
      <c r="E385" s="270" t="s">
        <v>1008</v>
      </c>
      <c r="F385" s="131" t="s">
        <v>412</v>
      </c>
      <c r="G385" s="161">
        <v>735800</v>
      </c>
      <c r="H385" s="161">
        <v>735800</v>
      </c>
      <c r="I385" s="132">
        <v>485275</v>
      </c>
      <c r="J385" s="301">
        <f t="shared" si="14"/>
        <v>65.95202500679532</v>
      </c>
    </row>
    <row r="386" spans="1:10" s="129" customFormat="1" ht="12.75">
      <c r="A386" s="133"/>
      <c r="B386" s="130"/>
      <c r="C386" s="130"/>
      <c r="D386" s="133"/>
      <c r="E386" s="133" t="s">
        <v>680</v>
      </c>
      <c r="F386" s="159" t="s">
        <v>415</v>
      </c>
      <c r="G386" s="160">
        <f>G387</f>
        <v>100000</v>
      </c>
      <c r="H386" s="160">
        <f>H387</f>
        <v>100000</v>
      </c>
      <c r="I386" s="160">
        <f>I387</f>
        <v>80000</v>
      </c>
      <c r="J386" s="299">
        <f t="shared" si="14"/>
        <v>80</v>
      </c>
    </row>
    <row r="387" spans="1:10" s="129" customFormat="1" ht="12.75">
      <c r="A387" s="133"/>
      <c r="B387" s="130"/>
      <c r="C387" s="130"/>
      <c r="D387" s="133"/>
      <c r="E387" s="270" t="s">
        <v>682</v>
      </c>
      <c r="F387" s="131" t="s">
        <v>418</v>
      </c>
      <c r="G387" s="161">
        <v>100000</v>
      </c>
      <c r="H387" s="161">
        <v>100000</v>
      </c>
      <c r="I387" s="132">
        <v>80000</v>
      </c>
      <c r="J387" s="301">
        <f t="shared" si="14"/>
        <v>80</v>
      </c>
    </row>
    <row r="388" spans="1:10" s="129" customFormat="1" ht="12.75">
      <c r="A388" s="133"/>
      <c r="B388" s="130"/>
      <c r="C388" s="130"/>
      <c r="D388" s="133"/>
      <c r="E388" s="133" t="s">
        <v>552</v>
      </c>
      <c r="F388" s="159" t="s">
        <v>268</v>
      </c>
      <c r="G388" s="160">
        <f>0+G$389</f>
        <v>4689700</v>
      </c>
      <c r="H388" s="160">
        <f>0+H$389</f>
        <v>4690450</v>
      </c>
      <c r="I388" s="160">
        <f>0+I$389</f>
        <v>2740483.75</v>
      </c>
      <c r="J388" s="299">
        <f t="shared" si="14"/>
        <v>58.426883348079606</v>
      </c>
    </row>
    <row r="389" spans="1:10" s="129" customFormat="1" ht="12.75">
      <c r="A389" s="133"/>
      <c r="B389" s="130"/>
      <c r="C389" s="130" t="s">
        <v>183</v>
      </c>
      <c r="D389" s="133" t="s">
        <v>1475</v>
      </c>
      <c r="E389" s="270" t="s">
        <v>553</v>
      </c>
      <c r="F389" s="131" t="s">
        <v>425</v>
      </c>
      <c r="G389" s="161">
        <v>4689700</v>
      </c>
      <c r="H389" s="161">
        <v>4690450</v>
      </c>
      <c r="I389" s="132">
        <v>2740483.75</v>
      </c>
      <c r="J389" s="301">
        <f t="shared" si="14"/>
        <v>58.426883348079606</v>
      </c>
    </row>
    <row r="390" spans="1:10" s="129" customFormat="1" ht="12.75">
      <c r="A390" s="133"/>
      <c r="B390" s="130"/>
      <c r="C390" s="130"/>
      <c r="D390" s="133"/>
      <c r="E390" s="133" t="s">
        <v>1212</v>
      </c>
      <c r="F390" s="159" t="s">
        <v>278</v>
      </c>
      <c r="G390" s="160">
        <f>G391+G392</f>
        <v>1610000</v>
      </c>
      <c r="H390" s="160">
        <f>H391+H392</f>
        <v>1610000</v>
      </c>
      <c r="I390" s="160">
        <f>I391+I392</f>
        <v>1028690.69</v>
      </c>
      <c r="J390" s="299">
        <f aca="true" t="shared" si="15" ref="J390:J399">IF(OR($H390=0,$I390=0),"-",$I390/$H390*100)</f>
        <v>63.89383167701863</v>
      </c>
    </row>
    <row r="391" spans="1:10" s="129" customFormat="1" ht="12.75">
      <c r="A391" s="133"/>
      <c r="B391" s="130"/>
      <c r="C391" s="130"/>
      <c r="D391" s="133"/>
      <c r="E391" s="270" t="s">
        <v>1280</v>
      </c>
      <c r="F391" s="131" t="s">
        <v>427</v>
      </c>
      <c r="G391" s="161">
        <v>30000</v>
      </c>
      <c r="H391" s="161">
        <v>30000</v>
      </c>
      <c r="I391" s="132">
        <v>0</v>
      </c>
      <c r="J391" s="301" t="str">
        <f t="shared" si="15"/>
        <v>-</v>
      </c>
    </row>
    <row r="392" spans="1:10" s="129" customFormat="1" ht="12.75">
      <c r="A392" s="133"/>
      <c r="B392" s="130"/>
      <c r="C392" s="130"/>
      <c r="D392" s="133"/>
      <c r="E392" s="270" t="s">
        <v>1617</v>
      </c>
      <c r="F392" s="131" t="s">
        <v>428</v>
      </c>
      <c r="G392" s="161">
        <v>1580000</v>
      </c>
      <c r="H392" s="161">
        <v>1580000</v>
      </c>
      <c r="I392" s="132">
        <v>1028690.69</v>
      </c>
      <c r="J392" s="301">
        <f t="shared" si="15"/>
        <v>65.10700569620252</v>
      </c>
    </row>
    <row r="393" spans="1:10" s="129" customFormat="1" ht="12.75">
      <c r="A393" s="133"/>
      <c r="B393" s="130"/>
      <c r="C393" s="130"/>
      <c r="D393" s="133"/>
      <c r="E393" s="133" t="s">
        <v>1215</v>
      </c>
      <c r="F393" s="159" t="s">
        <v>429</v>
      </c>
      <c r="G393" s="160">
        <f>G394</f>
        <v>83400</v>
      </c>
      <c r="H393" s="160">
        <f>H394</f>
        <v>124150</v>
      </c>
      <c r="I393" s="160">
        <f>I394</f>
        <v>124147.88</v>
      </c>
      <c r="J393" s="299">
        <f t="shared" si="15"/>
        <v>99.99829238824005</v>
      </c>
    </row>
    <row r="394" spans="1:10" s="129" customFormat="1" ht="12.75">
      <c r="A394" s="133"/>
      <c r="B394" s="130"/>
      <c r="C394" s="130"/>
      <c r="D394" s="133"/>
      <c r="E394" s="270" t="s">
        <v>1583</v>
      </c>
      <c r="F394" s="131" t="s">
        <v>430</v>
      </c>
      <c r="G394" s="161">
        <v>83400</v>
      </c>
      <c r="H394" s="161">
        <v>124150</v>
      </c>
      <c r="I394" s="132">
        <v>124147.88</v>
      </c>
      <c r="J394" s="301">
        <f t="shared" si="15"/>
        <v>99.99829238824005</v>
      </c>
    </row>
    <row r="395" spans="1:10" s="129" customFormat="1" ht="12.75">
      <c r="A395" s="133"/>
      <c r="B395" s="130"/>
      <c r="C395" s="130"/>
      <c r="D395" s="133"/>
      <c r="E395" s="133" t="s">
        <v>708</v>
      </c>
      <c r="F395" s="159" t="s">
        <v>433</v>
      </c>
      <c r="G395" s="160">
        <f>G396+G397</f>
        <v>826000</v>
      </c>
      <c r="H395" s="160">
        <f>H396+H397</f>
        <v>826000</v>
      </c>
      <c r="I395" s="160">
        <f>I396+I397</f>
        <v>826000</v>
      </c>
      <c r="J395" s="299">
        <f t="shared" si="15"/>
        <v>100</v>
      </c>
    </row>
    <row r="396" spans="1:10" s="129" customFormat="1" ht="38.25">
      <c r="A396" s="133"/>
      <c r="B396" s="130"/>
      <c r="C396" s="130"/>
      <c r="D396" s="133"/>
      <c r="E396" s="270" t="s">
        <v>710</v>
      </c>
      <c r="F396" s="131" t="s">
        <v>434</v>
      </c>
      <c r="G396" s="161">
        <v>76000</v>
      </c>
      <c r="H396" s="161">
        <v>76000</v>
      </c>
      <c r="I396" s="132">
        <v>76000</v>
      </c>
      <c r="J396" s="301">
        <f t="shared" si="15"/>
        <v>100</v>
      </c>
    </row>
    <row r="397" spans="1:10" s="129" customFormat="1" ht="38.25">
      <c r="A397" s="133"/>
      <c r="B397" s="130"/>
      <c r="C397" s="130"/>
      <c r="D397" s="133"/>
      <c r="E397" s="270" t="s">
        <v>1624</v>
      </c>
      <c r="F397" s="131" t="s">
        <v>435</v>
      </c>
      <c r="G397" s="161">
        <v>750000</v>
      </c>
      <c r="H397" s="161">
        <v>750000</v>
      </c>
      <c r="I397" s="132">
        <v>750000</v>
      </c>
      <c r="J397" s="301">
        <f t="shared" si="15"/>
        <v>100</v>
      </c>
    </row>
    <row r="398" spans="1:10" s="129" customFormat="1" ht="12.75">
      <c r="A398" s="133"/>
      <c r="B398" s="130"/>
      <c r="C398" s="130"/>
      <c r="D398" s="133"/>
      <c r="E398" s="133" t="s">
        <v>648</v>
      </c>
      <c r="F398" s="159" t="s">
        <v>441</v>
      </c>
      <c r="G398" s="160">
        <f>G399</f>
        <v>250000</v>
      </c>
      <c r="H398" s="160">
        <f>H399</f>
        <v>250000</v>
      </c>
      <c r="I398" s="160">
        <f>I399</f>
        <v>175662.5</v>
      </c>
      <c r="J398" s="299">
        <f t="shared" si="15"/>
        <v>70.265</v>
      </c>
    </row>
    <row r="399" spans="1:10" s="129" customFormat="1" ht="12.75">
      <c r="A399" s="133"/>
      <c r="B399" s="130"/>
      <c r="C399" s="130"/>
      <c r="D399" s="133"/>
      <c r="E399" s="270" t="s">
        <v>694</v>
      </c>
      <c r="F399" s="131" t="s">
        <v>444</v>
      </c>
      <c r="G399" s="161">
        <v>250000</v>
      </c>
      <c r="H399" s="161">
        <v>250000</v>
      </c>
      <c r="I399" s="132">
        <v>175662.5</v>
      </c>
      <c r="J399" s="301">
        <f t="shared" si="15"/>
        <v>70.265</v>
      </c>
    </row>
    <row r="400" spans="1:10" s="129" customFormat="1" ht="12.75">
      <c r="A400" s="133"/>
      <c r="B400" s="130"/>
      <c r="C400" s="130"/>
      <c r="D400" s="133"/>
      <c r="E400" s="133" t="s">
        <v>812</v>
      </c>
      <c r="F400" s="159" t="s">
        <v>445</v>
      </c>
      <c r="G400" s="160">
        <f>0+G$401+G$402+G$403</f>
        <v>780000</v>
      </c>
      <c r="H400" s="160">
        <f>0+H$401+H$402+H$403</f>
        <v>780000</v>
      </c>
      <c r="I400" s="160">
        <f>0+I$401+I$402+I$403</f>
        <v>644830.55</v>
      </c>
      <c r="J400" s="299">
        <f aca="true" t="shared" si="16" ref="J400:J409">IF(OR($H400=0,$I400=0),"-",$I400/$H400*100)</f>
        <v>82.67058333333334</v>
      </c>
    </row>
    <row r="401" spans="1:10" s="129" customFormat="1" ht="12.75">
      <c r="A401" s="133"/>
      <c r="B401" s="130"/>
      <c r="C401" s="130" t="s">
        <v>321</v>
      </c>
      <c r="D401" s="133" t="s">
        <v>1559</v>
      </c>
      <c r="E401" s="270" t="s">
        <v>1032</v>
      </c>
      <c r="F401" s="131" t="s">
        <v>446</v>
      </c>
      <c r="G401" s="161">
        <v>65000</v>
      </c>
      <c r="H401" s="161">
        <v>65000</v>
      </c>
      <c r="I401" s="132">
        <v>31053.49</v>
      </c>
      <c r="J401" s="301">
        <f t="shared" si="16"/>
        <v>47.7746</v>
      </c>
    </row>
    <row r="402" spans="1:10" s="129" customFormat="1" ht="12.75">
      <c r="A402" s="133"/>
      <c r="B402" s="130"/>
      <c r="C402" s="130" t="s">
        <v>321</v>
      </c>
      <c r="D402" s="133" t="s">
        <v>1560</v>
      </c>
      <c r="E402" s="270" t="s">
        <v>1036</v>
      </c>
      <c r="F402" s="131" t="s">
        <v>450</v>
      </c>
      <c r="G402" s="161">
        <v>35000</v>
      </c>
      <c r="H402" s="161">
        <v>35000</v>
      </c>
      <c r="I402" s="132">
        <v>31422.5</v>
      </c>
      <c r="J402" s="301">
        <f t="shared" si="16"/>
        <v>89.77857142857142</v>
      </c>
    </row>
    <row r="403" spans="1:10" s="129" customFormat="1" ht="12.75">
      <c r="A403" s="133"/>
      <c r="B403" s="130"/>
      <c r="C403" s="130" t="s">
        <v>321</v>
      </c>
      <c r="D403" s="133" t="s">
        <v>1561</v>
      </c>
      <c r="E403" s="270" t="s">
        <v>814</v>
      </c>
      <c r="F403" s="131" t="s">
        <v>452</v>
      </c>
      <c r="G403" s="161">
        <v>680000</v>
      </c>
      <c r="H403" s="161">
        <v>680000</v>
      </c>
      <c r="I403" s="132">
        <v>582354.56</v>
      </c>
      <c r="J403" s="301">
        <f t="shared" si="16"/>
        <v>85.64037647058824</v>
      </c>
    </row>
    <row r="404" spans="1:10" s="129" customFormat="1" ht="25.5">
      <c r="A404" s="133"/>
      <c r="B404" s="130"/>
      <c r="C404" s="130"/>
      <c r="D404" s="133"/>
      <c r="E404" s="133" t="s">
        <v>1283</v>
      </c>
      <c r="F404" s="159" t="s">
        <v>455</v>
      </c>
      <c r="G404" s="160">
        <f>G405</f>
        <v>110000</v>
      </c>
      <c r="H404" s="160">
        <f>H405</f>
        <v>110000</v>
      </c>
      <c r="I404" s="160">
        <f>I405</f>
        <v>0</v>
      </c>
      <c r="J404" s="299" t="str">
        <f t="shared" si="16"/>
        <v>-</v>
      </c>
    </row>
    <row r="405" spans="1:10" s="129" customFormat="1" ht="25.5">
      <c r="A405" s="133"/>
      <c r="B405" s="130"/>
      <c r="C405" s="130"/>
      <c r="D405" s="133"/>
      <c r="E405" s="270" t="s">
        <v>1595</v>
      </c>
      <c r="F405" s="131" t="s">
        <v>457</v>
      </c>
      <c r="G405" s="161">
        <v>110000</v>
      </c>
      <c r="H405" s="161">
        <v>110000</v>
      </c>
      <c r="I405" s="132">
        <v>0</v>
      </c>
      <c r="J405" s="301" t="str">
        <f t="shared" si="16"/>
        <v>-</v>
      </c>
    </row>
    <row r="406" spans="1:10" s="129" customFormat="1" ht="12.75">
      <c r="A406" s="133"/>
      <c r="B406" s="130"/>
      <c r="C406" s="130"/>
      <c r="D406" s="133"/>
      <c r="E406" s="133" t="s">
        <v>575</v>
      </c>
      <c r="F406" s="159" t="s">
        <v>459</v>
      </c>
      <c r="G406" s="160">
        <f>0+G$407</f>
        <v>1452750</v>
      </c>
      <c r="H406" s="160">
        <f>0+H$407</f>
        <v>1452750</v>
      </c>
      <c r="I406" s="160">
        <f>0+I$407</f>
        <v>922714.86</v>
      </c>
      <c r="J406" s="299">
        <f t="shared" si="16"/>
        <v>63.515048012390295</v>
      </c>
    </row>
    <row r="407" spans="1:10" s="129" customFormat="1" ht="12.75">
      <c r="A407" s="133"/>
      <c r="B407" s="130"/>
      <c r="C407" s="130" t="s">
        <v>188</v>
      </c>
      <c r="D407" s="133" t="s">
        <v>1574</v>
      </c>
      <c r="E407" s="270" t="s">
        <v>576</v>
      </c>
      <c r="F407" s="131" t="s">
        <v>460</v>
      </c>
      <c r="G407" s="161">
        <v>1452750</v>
      </c>
      <c r="H407" s="161">
        <v>1452750</v>
      </c>
      <c r="I407" s="132">
        <v>922714.86</v>
      </c>
      <c r="J407" s="301">
        <f t="shared" si="16"/>
        <v>63.515048012390295</v>
      </c>
    </row>
    <row r="408" spans="1:10" s="129" customFormat="1" ht="12.75">
      <c r="A408" s="133"/>
      <c r="B408" s="130"/>
      <c r="C408" s="130"/>
      <c r="D408" s="133"/>
      <c r="E408" s="133" t="s">
        <v>890</v>
      </c>
      <c r="F408" s="133" t="s">
        <v>462</v>
      </c>
      <c r="G408" s="160">
        <f>0+G$409</f>
        <v>9326300</v>
      </c>
      <c r="H408" s="160">
        <f>0+H$409</f>
        <v>9285550</v>
      </c>
      <c r="I408" s="160">
        <f>0+I$409</f>
        <v>8785140.28</v>
      </c>
      <c r="J408" s="299">
        <f t="shared" si="16"/>
        <v>94.61087690012975</v>
      </c>
    </row>
    <row r="409" spans="1:10" s="129" customFormat="1" ht="12.75">
      <c r="A409" s="133"/>
      <c r="B409" s="130"/>
      <c r="C409" s="130" t="s">
        <v>1577</v>
      </c>
      <c r="D409" s="133" t="s">
        <v>1578</v>
      </c>
      <c r="E409" s="270" t="s">
        <v>892</v>
      </c>
      <c r="F409" s="131" t="s">
        <v>462</v>
      </c>
      <c r="G409" s="161">
        <v>9326300</v>
      </c>
      <c r="H409" s="161">
        <v>9285550</v>
      </c>
      <c r="I409" s="132">
        <v>8785140.28</v>
      </c>
      <c r="J409" s="301">
        <f t="shared" si="16"/>
        <v>94.61087690012975</v>
      </c>
    </row>
    <row r="410" spans="1:10" s="129" customFormat="1" ht="6.75" customHeight="1">
      <c r="A410" s="133"/>
      <c r="B410" s="130"/>
      <c r="C410" s="130"/>
      <c r="D410" s="133"/>
      <c r="E410" s="270"/>
      <c r="F410" s="131"/>
      <c r="G410" s="161"/>
      <c r="H410" s="161"/>
      <c r="I410" s="132"/>
      <c r="J410" s="301"/>
    </row>
    <row r="411" spans="1:10" s="129" customFormat="1" ht="12.75">
      <c r="A411" s="266" t="s">
        <v>2627</v>
      </c>
      <c r="B411" s="267"/>
      <c r="C411" s="267"/>
      <c r="D411" s="266"/>
      <c r="E411" s="267"/>
      <c r="F411" s="268" t="s">
        <v>2628</v>
      </c>
      <c r="G411" s="269">
        <f>G413+G417+G419+G422+G424+G426+G433+G435</f>
        <v>7901900</v>
      </c>
      <c r="H411" s="269">
        <f>H413+H417+H419+H422+H424+H426+H433+H435</f>
        <v>7901900</v>
      </c>
      <c r="I411" s="269">
        <f>I413+I417+I419+I422+I424+I426+I433+I435</f>
        <v>7418934.05</v>
      </c>
      <c r="J411" s="298">
        <f aca="true" t="shared" si="17" ref="J411:J441">IF(OR($H411=0,$I411=0),"-",$I411/$H411*100)</f>
        <v>93.8879769422544</v>
      </c>
    </row>
    <row r="412" spans="1:10" s="129" customFormat="1" ht="6.75" customHeight="1">
      <c r="A412" s="133"/>
      <c r="B412" s="130"/>
      <c r="C412" s="130"/>
      <c r="D412" s="133"/>
      <c r="E412" s="130"/>
      <c r="F412" s="159"/>
      <c r="G412" s="160"/>
      <c r="H412" s="160"/>
      <c r="I412" s="160"/>
      <c r="J412" s="299"/>
    </row>
    <row r="413" spans="1:10" s="129" customFormat="1" ht="12.75">
      <c r="A413" s="133"/>
      <c r="B413" s="130"/>
      <c r="C413" s="130"/>
      <c r="D413" s="133"/>
      <c r="E413" s="133" t="s">
        <v>558</v>
      </c>
      <c r="F413" s="159" t="s">
        <v>356</v>
      </c>
      <c r="G413" s="160">
        <f>0+G$414+G$415+G$416</f>
        <v>5365300</v>
      </c>
      <c r="H413" s="160">
        <f>0+H$414+H$415+H$416</f>
        <v>5365300</v>
      </c>
      <c r="I413" s="160">
        <f>0+I$414+I$415+I$416</f>
        <v>5305419.36</v>
      </c>
      <c r="J413" s="299">
        <f t="shared" si="17"/>
        <v>98.8839274597879</v>
      </c>
    </row>
    <row r="414" spans="1:10" s="129" customFormat="1" ht="12.75">
      <c r="A414" s="133"/>
      <c r="B414" s="130"/>
      <c r="C414" s="130" t="s">
        <v>19</v>
      </c>
      <c r="D414" s="133" t="s">
        <v>1671</v>
      </c>
      <c r="E414" s="270" t="s">
        <v>560</v>
      </c>
      <c r="F414" s="131" t="s">
        <v>358</v>
      </c>
      <c r="G414" s="161">
        <v>5078700</v>
      </c>
      <c r="H414" s="161">
        <v>5078700</v>
      </c>
      <c r="I414" s="132">
        <v>5072777.87</v>
      </c>
      <c r="J414" s="301">
        <f t="shared" si="17"/>
        <v>99.88339279736941</v>
      </c>
    </row>
    <row r="415" spans="1:10" s="129" customFormat="1" ht="12.75">
      <c r="A415" s="133"/>
      <c r="B415" s="130"/>
      <c r="C415" s="130" t="s">
        <v>19</v>
      </c>
      <c r="D415" s="133" t="s">
        <v>1672</v>
      </c>
      <c r="E415" s="270" t="s">
        <v>1115</v>
      </c>
      <c r="F415" s="131" t="s">
        <v>359</v>
      </c>
      <c r="G415" s="161">
        <v>36800</v>
      </c>
      <c r="H415" s="161">
        <v>36800</v>
      </c>
      <c r="I415" s="132">
        <v>18400</v>
      </c>
      <c r="J415" s="301">
        <f t="shared" si="17"/>
        <v>50</v>
      </c>
    </row>
    <row r="416" spans="1:10" s="129" customFormat="1" ht="12.75">
      <c r="A416" s="133"/>
      <c r="B416" s="130"/>
      <c r="C416" s="130" t="s">
        <v>19</v>
      </c>
      <c r="D416" s="133" t="s">
        <v>1673</v>
      </c>
      <c r="E416" s="270" t="s">
        <v>1674</v>
      </c>
      <c r="F416" s="131" t="s">
        <v>361</v>
      </c>
      <c r="G416" s="161">
        <v>249800</v>
      </c>
      <c r="H416" s="161">
        <v>249800</v>
      </c>
      <c r="I416" s="132">
        <v>214241.49</v>
      </c>
      <c r="J416" s="301">
        <f t="shared" si="17"/>
        <v>85.76520816653323</v>
      </c>
    </row>
    <row r="417" spans="1:10" s="129" customFormat="1" ht="12.75">
      <c r="A417" s="133"/>
      <c r="B417" s="130"/>
      <c r="C417" s="130"/>
      <c r="D417" s="133"/>
      <c r="E417" s="133" t="s">
        <v>1114</v>
      </c>
      <c r="F417" s="159" t="s">
        <v>362</v>
      </c>
      <c r="G417" s="160">
        <f>0+G$418</f>
        <v>123400</v>
      </c>
      <c r="H417" s="160">
        <f>0+H$418</f>
        <v>123400</v>
      </c>
      <c r="I417" s="160">
        <f>0+I$418</f>
        <v>63215.14</v>
      </c>
      <c r="J417" s="299">
        <f t="shared" si="17"/>
        <v>51.227828200972446</v>
      </c>
    </row>
    <row r="418" spans="1:10" s="129" customFormat="1" ht="12.75">
      <c r="A418" s="133"/>
      <c r="B418" s="130"/>
      <c r="C418" s="130" t="s">
        <v>19</v>
      </c>
      <c r="D418" s="133" t="s">
        <v>292</v>
      </c>
      <c r="E418" s="270" t="s">
        <v>1117</v>
      </c>
      <c r="F418" s="131" t="s">
        <v>362</v>
      </c>
      <c r="G418" s="161">
        <v>123400</v>
      </c>
      <c r="H418" s="161">
        <v>123400</v>
      </c>
      <c r="I418" s="132">
        <v>63215.14</v>
      </c>
      <c r="J418" s="301">
        <f t="shared" si="17"/>
        <v>51.227828200972446</v>
      </c>
    </row>
    <row r="419" spans="1:10" s="129" customFormat="1" ht="12.75">
      <c r="A419" s="133"/>
      <c r="B419" s="130"/>
      <c r="C419" s="130"/>
      <c r="D419" s="133"/>
      <c r="E419" s="133" t="s">
        <v>561</v>
      </c>
      <c r="F419" s="159" t="s">
        <v>363</v>
      </c>
      <c r="G419" s="160">
        <f>0+G$420+G$421</f>
        <v>810000</v>
      </c>
      <c r="H419" s="160">
        <f>0+H$420+H$421</f>
        <v>810000</v>
      </c>
      <c r="I419" s="160">
        <f>0+I$420+I$421</f>
        <v>803626.99</v>
      </c>
      <c r="J419" s="299">
        <f t="shared" si="17"/>
        <v>99.2132086419753</v>
      </c>
    </row>
    <row r="420" spans="1:10" s="129" customFormat="1" ht="12.75">
      <c r="A420" s="133"/>
      <c r="B420" s="130"/>
      <c r="C420" s="130" t="s">
        <v>19</v>
      </c>
      <c r="D420" s="133" t="s">
        <v>1675</v>
      </c>
      <c r="E420" s="270" t="s">
        <v>563</v>
      </c>
      <c r="F420" s="131" t="s">
        <v>365</v>
      </c>
      <c r="G420" s="161">
        <v>719400</v>
      </c>
      <c r="H420" s="161">
        <v>719400</v>
      </c>
      <c r="I420" s="132">
        <v>713747.66</v>
      </c>
      <c r="J420" s="301">
        <f t="shared" si="17"/>
        <v>99.2142980261329</v>
      </c>
    </row>
    <row r="421" spans="1:10" s="129" customFormat="1" ht="25.5">
      <c r="A421" s="133"/>
      <c r="B421" s="130"/>
      <c r="C421" s="130" t="s">
        <v>19</v>
      </c>
      <c r="D421" s="133" t="s">
        <v>301</v>
      </c>
      <c r="E421" s="270" t="s">
        <v>565</v>
      </c>
      <c r="F421" s="131" t="s">
        <v>366</v>
      </c>
      <c r="G421" s="161">
        <v>90600</v>
      </c>
      <c r="H421" s="161">
        <v>90600</v>
      </c>
      <c r="I421" s="132">
        <v>89879.33</v>
      </c>
      <c r="J421" s="301">
        <f t="shared" si="17"/>
        <v>99.20455849889625</v>
      </c>
    </row>
    <row r="422" spans="1:10" s="129" customFormat="1" ht="12.75">
      <c r="A422" s="133"/>
      <c r="B422" s="130"/>
      <c r="C422" s="130"/>
      <c r="D422" s="133"/>
      <c r="E422" s="133" t="s">
        <v>566</v>
      </c>
      <c r="F422" s="159" t="s">
        <v>368</v>
      </c>
      <c r="G422" s="160">
        <f>0+G$423</f>
        <v>201300</v>
      </c>
      <c r="H422" s="160">
        <f>0+H$423</f>
        <v>201300</v>
      </c>
      <c r="I422" s="160">
        <f>0+I$423</f>
        <v>183789</v>
      </c>
      <c r="J422" s="299">
        <f t="shared" si="17"/>
        <v>91.301043219076</v>
      </c>
    </row>
    <row r="423" spans="1:10" s="129" customFormat="1" ht="25.5">
      <c r="A423" s="133"/>
      <c r="B423" s="130"/>
      <c r="C423" s="130" t="s">
        <v>19</v>
      </c>
      <c r="D423" s="133" t="s">
        <v>1677</v>
      </c>
      <c r="E423" s="270" t="s">
        <v>1196</v>
      </c>
      <c r="F423" s="131" t="s">
        <v>370</v>
      </c>
      <c r="G423" s="161">
        <v>201300</v>
      </c>
      <c r="H423" s="161">
        <v>201300</v>
      </c>
      <c r="I423" s="132">
        <v>183789</v>
      </c>
      <c r="J423" s="301">
        <f t="shared" si="17"/>
        <v>91.301043219076</v>
      </c>
    </row>
    <row r="424" spans="1:10" s="129" customFormat="1" ht="12.75">
      <c r="A424" s="133"/>
      <c r="B424" s="130"/>
      <c r="C424" s="130"/>
      <c r="D424" s="133"/>
      <c r="E424" s="133" t="s">
        <v>569</v>
      </c>
      <c r="F424" s="159" t="s">
        <v>373</v>
      </c>
      <c r="G424" s="160">
        <f>0+G$425</f>
        <v>312000</v>
      </c>
      <c r="H424" s="160">
        <f>0+H$425</f>
        <v>312000</v>
      </c>
      <c r="I424" s="160">
        <f>0+I$425</f>
        <v>287900</v>
      </c>
      <c r="J424" s="299">
        <f t="shared" si="17"/>
        <v>92.27564102564104</v>
      </c>
    </row>
    <row r="425" spans="1:10" s="129" customFormat="1" ht="12.75">
      <c r="A425" s="133"/>
      <c r="B425" s="130"/>
      <c r="C425" s="130" t="s">
        <v>19</v>
      </c>
      <c r="D425" s="133" t="s">
        <v>1678</v>
      </c>
      <c r="E425" s="270" t="s">
        <v>571</v>
      </c>
      <c r="F425" s="131" t="s">
        <v>376</v>
      </c>
      <c r="G425" s="161">
        <v>312000</v>
      </c>
      <c r="H425" s="161">
        <v>312000</v>
      </c>
      <c r="I425" s="132">
        <v>287900</v>
      </c>
      <c r="J425" s="301">
        <f t="shared" si="17"/>
        <v>92.27564102564104</v>
      </c>
    </row>
    <row r="426" spans="1:10" s="129" customFormat="1" ht="12.75">
      <c r="A426" s="133"/>
      <c r="B426" s="130"/>
      <c r="C426" s="130"/>
      <c r="D426" s="133"/>
      <c r="E426" s="133" t="s">
        <v>543</v>
      </c>
      <c r="F426" s="159" t="s">
        <v>380</v>
      </c>
      <c r="G426" s="160">
        <f>0+G$427+G$428+G$429+G$430+G$431+G432</f>
        <v>863900</v>
      </c>
      <c r="H426" s="160">
        <f>0+H$427+H$428+H$429+H$430+H$431+H432</f>
        <v>863900</v>
      </c>
      <c r="I426" s="160">
        <f>0+I$427+I$428+I$429+I$430+I$431+I432</f>
        <v>764377</v>
      </c>
      <c r="J426" s="299">
        <f t="shared" si="17"/>
        <v>88.47980090288227</v>
      </c>
    </row>
    <row r="427" spans="1:10" s="129" customFormat="1" ht="12.75">
      <c r="A427" s="133"/>
      <c r="B427" s="130"/>
      <c r="C427" s="130" t="s">
        <v>19</v>
      </c>
      <c r="D427" s="133" t="s">
        <v>1679</v>
      </c>
      <c r="E427" s="270" t="s">
        <v>819</v>
      </c>
      <c r="F427" s="131" t="s">
        <v>381</v>
      </c>
      <c r="G427" s="161">
        <v>32100</v>
      </c>
      <c r="H427" s="161">
        <v>32100</v>
      </c>
      <c r="I427" s="132">
        <v>29600</v>
      </c>
      <c r="J427" s="301">
        <f t="shared" si="17"/>
        <v>92.21183800623052</v>
      </c>
    </row>
    <row r="428" spans="1:10" s="129" customFormat="1" ht="12.75">
      <c r="A428" s="133"/>
      <c r="B428" s="130"/>
      <c r="C428" s="130" t="s">
        <v>19</v>
      </c>
      <c r="D428" s="133" t="s">
        <v>1680</v>
      </c>
      <c r="E428" s="270" t="s">
        <v>800</v>
      </c>
      <c r="F428" s="131" t="s">
        <v>382</v>
      </c>
      <c r="G428" s="161">
        <v>27100</v>
      </c>
      <c r="H428" s="161">
        <v>27100</v>
      </c>
      <c r="I428" s="132">
        <v>25000</v>
      </c>
      <c r="J428" s="301">
        <f t="shared" si="17"/>
        <v>92.25092250922509</v>
      </c>
    </row>
    <row r="429" spans="1:10" s="129" customFormat="1" ht="12.75">
      <c r="A429" s="133"/>
      <c r="B429" s="130"/>
      <c r="C429" s="130" t="s">
        <v>19</v>
      </c>
      <c r="D429" s="133" t="s">
        <v>1681</v>
      </c>
      <c r="E429" s="270" t="s">
        <v>809</v>
      </c>
      <c r="F429" s="131" t="s">
        <v>384</v>
      </c>
      <c r="G429" s="161">
        <v>348600</v>
      </c>
      <c r="H429" s="161">
        <v>348600</v>
      </c>
      <c r="I429" s="132">
        <v>321851</v>
      </c>
      <c r="J429" s="301">
        <f t="shared" si="17"/>
        <v>92.3267355134825</v>
      </c>
    </row>
    <row r="430" spans="1:10" s="129" customFormat="1" ht="12.75">
      <c r="A430" s="133"/>
      <c r="B430" s="130"/>
      <c r="C430" s="130" t="s">
        <v>19</v>
      </c>
      <c r="D430" s="133" t="s">
        <v>1682</v>
      </c>
      <c r="E430" s="270" t="s">
        <v>915</v>
      </c>
      <c r="F430" s="131" t="s">
        <v>385</v>
      </c>
      <c r="G430" s="161">
        <v>240000</v>
      </c>
      <c r="H430" s="161">
        <v>240000</v>
      </c>
      <c r="I430" s="132">
        <v>221226</v>
      </c>
      <c r="J430" s="301">
        <f t="shared" si="17"/>
        <v>92.1775</v>
      </c>
    </row>
    <row r="431" spans="1:10" s="129" customFormat="1" ht="12.75">
      <c r="A431" s="133"/>
      <c r="B431" s="130"/>
      <c r="C431" s="130" t="s">
        <v>19</v>
      </c>
      <c r="D431" s="133" t="s">
        <v>1683</v>
      </c>
      <c r="E431" s="270" t="s">
        <v>1175</v>
      </c>
      <c r="F431" s="131" t="s">
        <v>388</v>
      </c>
      <c r="G431" s="161">
        <v>18100</v>
      </c>
      <c r="H431" s="161">
        <v>18100</v>
      </c>
      <c r="I431" s="132">
        <v>16700</v>
      </c>
      <c r="J431" s="301">
        <f t="shared" si="17"/>
        <v>92.26519337016575</v>
      </c>
    </row>
    <row r="432" spans="1:10" s="129" customFormat="1" ht="12.75">
      <c r="A432" s="133"/>
      <c r="B432" s="130"/>
      <c r="C432" s="130"/>
      <c r="D432" s="133"/>
      <c r="E432" s="270" t="s">
        <v>572</v>
      </c>
      <c r="F432" s="131" t="s">
        <v>389</v>
      </c>
      <c r="G432" s="161">
        <v>198000</v>
      </c>
      <c r="H432" s="161">
        <v>198000</v>
      </c>
      <c r="I432" s="132">
        <v>150000</v>
      </c>
      <c r="J432" s="301">
        <f t="shared" si="17"/>
        <v>75.75757575757575</v>
      </c>
    </row>
    <row r="433" spans="1:10" s="129" customFormat="1" ht="12.75">
      <c r="A433" s="133"/>
      <c r="B433" s="130"/>
      <c r="C433" s="130"/>
      <c r="D433" s="133"/>
      <c r="E433" s="133" t="s">
        <v>550</v>
      </c>
      <c r="F433" s="159" t="s">
        <v>391</v>
      </c>
      <c r="G433" s="160">
        <f>0+G$434</f>
        <v>26000</v>
      </c>
      <c r="H433" s="160">
        <f>0+H$434</f>
        <v>26000</v>
      </c>
      <c r="I433" s="160">
        <f>0+I$434</f>
        <v>10606.56</v>
      </c>
      <c r="J433" s="299">
        <f t="shared" si="17"/>
        <v>40.79446153846153</v>
      </c>
    </row>
    <row r="434" spans="1:10" s="129" customFormat="1" ht="12.75">
      <c r="A434" s="133"/>
      <c r="B434" s="130"/>
      <c r="C434" s="130" t="s">
        <v>19</v>
      </c>
      <c r="D434" s="133" t="s">
        <v>1684</v>
      </c>
      <c r="E434" s="270" t="s">
        <v>1126</v>
      </c>
      <c r="F434" s="131" t="s">
        <v>393</v>
      </c>
      <c r="G434" s="161">
        <v>26000</v>
      </c>
      <c r="H434" s="161">
        <v>26000</v>
      </c>
      <c r="I434" s="132">
        <v>10606.56</v>
      </c>
      <c r="J434" s="301">
        <f t="shared" si="17"/>
        <v>40.79446153846153</v>
      </c>
    </row>
    <row r="435" spans="1:10" s="129" customFormat="1" ht="25.5">
      <c r="A435" s="133"/>
      <c r="B435" s="130"/>
      <c r="C435" s="130"/>
      <c r="D435" s="133"/>
      <c r="E435" s="133" t="s">
        <v>1283</v>
      </c>
      <c r="F435" s="159" t="s">
        <v>455</v>
      </c>
      <c r="G435" s="160">
        <f>0+G$436</f>
        <v>200000</v>
      </c>
      <c r="H435" s="160">
        <f>0+H$436</f>
        <v>200000</v>
      </c>
      <c r="I435" s="160">
        <f>0+I$436</f>
        <v>0</v>
      </c>
      <c r="J435" s="299" t="str">
        <f t="shared" si="17"/>
        <v>-</v>
      </c>
    </row>
    <row r="436" spans="1:10" s="129" customFormat="1" ht="12.75">
      <c r="A436" s="133"/>
      <c r="B436" s="130"/>
      <c r="C436" s="130" t="s">
        <v>321</v>
      </c>
      <c r="D436" s="133" t="s">
        <v>1693</v>
      </c>
      <c r="E436" s="270" t="s">
        <v>1694</v>
      </c>
      <c r="F436" s="131" t="s">
        <v>456</v>
      </c>
      <c r="G436" s="161">
        <v>200000</v>
      </c>
      <c r="H436" s="161">
        <v>200000</v>
      </c>
      <c r="I436" s="132">
        <v>0</v>
      </c>
      <c r="J436" s="301" t="str">
        <f t="shared" si="17"/>
        <v>-</v>
      </c>
    </row>
    <row r="437" spans="1:10" s="129" customFormat="1" ht="6.75" customHeight="1">
      <c r="A437" s="133"/>
      <c r="B437" s="130"/>
      <c r="C437" s="130"/>
      <c r="D437" s="133"/>
      <c r="E437" s="270"/>
      <c r="F437" s="131"/>
      <c r="G437" s="161"/>
      <c r="H437" s="161"/>
      <c r="I437" s="132"/>
      <c r="J437" s="301"/>
    </row>
    <row r="438" spans="1:10" s="129" customFormat="1" ht="12.75">
      <c r="A438" s="266" t="s">
        <v>2629</v>
      </c>
      <c r="B438" s="267"/>
      <c r="C438" s="267"/>
      <c r="D438" s="266"/>
      <c r="E438" s="267"/>
      <c r="F438" s="268" t="s">
        <v>2630</v>
      </c>
      <c r="G438" s="269">
        <f>G440+G443+G445+G448+G451+G455+G463+G465+G467+G469+G471</f>
        <v>2428860</v>
      </c>
      <c r="H438" s="269">
        <f>H440+H443+H445+H448+H451+H455+H463+H465+H467+H469+H471</f>
        <v>2428860</v>
      </c>
      <c r="I438" s="269">
        <f>I440+I443+I445+I448+I451+I455+I463+I465+I467+I469+I471</f>
        <v>2185588.08</v>
      </c>
      <c r="J438" s="298">
        <f t="shared" si="17"/>
        <v>89.98411106444999</v>
      </c>
    </row>
    <row r="439" spans="1:10" s="129" customFormat="1" ht="6.75" customHeight="1">
      <c r="A439" s="133"/>
      <c r="B439" s="130"/>
      <c r="C439" s="130"/>
      <c r="D439" s="133"/>
      <c r="E439" s="130"/>
      <c r="F439" s="159"/>
      <c r="G439" s="160"/>
      <c r="H439" s="160"/>
      <c r="I439" s="160"/>
      <c r="J439" s="299"/>
    </row>
    <row r="440" spans="1:10" s="129" customFormat="1" ht="12.75">
      <c r="A440" s="133"/>
      <c r="B440" s="130"/>
      <c r="C440" s="130"/>
      <c r="D440" s="133"/>
      <c r="E440" s="133" t="s">
        <v>558</v>
      </c>
      <c r="F440" s="159" t="s">
        <v>356</v>
      </c>
      <c r="G440" s="160">
        <f>0+G$441+G$442</f>
        <v>1345600</v>
      </c>
      <c r="H440" s="160">
        <f>0+H$441+H$442</f>
        <v>1345600</v>
      </c>
      <c r="I440" s="160">
        <f>0+I$441+I$442</f>
        <v>1328095.93</v>
      </c>
      <c r="J440" s="299">
        <f t="shared" si="17"/>
        <v>98.69916245541022</v>
      </c>
    </row>
    <row r="441" spans="1:10" s="129" customFormat="1" ht="12.75">
      <c r="A441" s="133"/>
      <c r="B441" s="130"/>
      <c r="C441" s="130" t="s">
        <v>19</v>
      </c>
      <c r="D441" s="133" t="s">
        <v>1697</v>
      </c>
      <c r="E441" s="270" t="s">
        <v>560</v>
      </c>
      <c r="F441" s="131" t="s">
        <v>358</v>
      </c>
      <c r="G441" s="161">
        <v>1336000</v>
      </c>
      <c r="H441" s="161">
        <v>1336000</v>
      </c>
      <c r="I441" s="132">
        <v>1323295.93</v>
      </c>
      <c r="J441" s="301">
        <f t="shared" si="17"/>
        <v>99.04909655688621</v>
      </c>
    </row>
    <row r="442" spans="1:10" s="129" customFormat="1" ht="12.75">
      <c r="A442" s="133"/>
      <c r="B442" s="130"/>
      <c r="C442" s="130" t="s">
        <v>19</v>
      </c>
      <c r="D442" s="133" t="s">
        <v>1698</v>
      </c>
      <c r="E442" s="270" t="s">
        <v>1115</v>
      </c>
      <c r="F442" s="131" t="s">
        <v>359</v>
      </c>
      <c r="G442" s="161">
        <v>9600</v>
      </c>
      <c r="H442" s="161">
        <v>9600</v>
      </c>
      <c r="I442" s="132">
        <v>4800</v>
      </c>
      <c r="J442" s="301">
        <f aca="true" t="shared" si="18" ref="J442:J491">IF(OR($H442=0,$I442=0),"-",$I442/$H442*100)</f>
        <v>50</v>
      </c>
    </row>
    <row r="443" spans="1:10" s="129" customFormat="1" ht="12.75">
      <c r="A443" s="133"/>
      <c r="B443" s="130"/>
      <c r="C443" s="130"/>
      <c r="D443" s="133"/>
      <c r="E443" s="133" t="s">
        <v>1114</v>
      </c>
      <c r="F443" s="159" t="s">
        <v>362</v>
      </c>
      <c r="G443" s="160">
        <f>0+G$444</f>
        <v>55600</v>
      </c>
      <c r="H443" s="160">
        <f>0+H$444</f>
        <v>55600</v>
      </c>
      <c r="I443" s="160">
        <f>0+I$444</f>
        <v>44857.14</v>
      </c>
      <c r="J443" s="299">
        <f t="shared" si="18"/>
        <v>80.67830935251799</v>
      </c>
    </row>
    <row r="444" spans="1:10" s="129" customFormat="1" ht="12.75">
      <c r="A444" s="133"/>
      <c r="B444" s="130"/>
      <c r="C444" s="130" t="s">
        <v>19</v>
      </c>
      <c r="D444" s="133" t="s">
        <v>1699</v>
      </c>
      <c r="E444" s="270" t="s">
        <v>1117</v>
      </c>
      <c r="F444" s="131" t="s">
        <v>362</v>
      </c>
      <c r="G444" s="161">
        <v>55600</v>
      </c>
      <c r="H444" s="161">
        <v>55600</v>
      </c>
      <c r="I444" s="132">
        <v>44857.14</v>
      </c>
      <c r="J444" s="301">
        <f t="shared" si="18"/>
        <v>80.67830935251799</v>
      </c>
    </row>
    <row r="445" spans="1:10" s="129" customFormat="1" ht="12.75">
      <c r="A445" s="133"/>
      <c r="B445" s="130"/>
      <c r="C445" s="130"/>
      <c r="D445" s="133"/>
      <c r="E445" s="133" t="s">
        <v>561</v>
      </c>
      <c r="F445" s="159" t="s">
        <v>363</v>
      </c>
      <c r="G445" s="160">
        <f>0+G$446+G$447</f>
        <v>203160</v>
      </c>
      <c r="H445" s="160">
        <f>0+H$446+H$447</f>
        <v>203160</v>
      </c>
      <c r="I445" s="160">
        <f>0+I$446+I$447</f>
        <v>201140.97</v>
      </c>
      <c r="J445" s="299">
        <f t="shared" si="18"/>
        <v>99.00618724158299</v>
      </c>
    </row>
    <row r="446" spans="1:10" s="129" customFormat="1" ht="12.75">
      <c r="A446" s="133"/>
      <c r="B446" s="130"/>
      <c r="C446" s="130" t="s">
        <v>19</v>
      </c>
      <c r="D446" s="133" t="s">
        <v>1700</v>
      </c>
      <c r="E446" s="270" t="s">
        <v>563</v>
      </c>
      <c r="F446" s="131" t="s">
        <v>365</v>
      </c>
      <c r="G446" s="161">
        <v>180360</v>
      </c>
      <c r="H446" s="161">
        <v>180360</v>
      </c>
      <c r="I446" s="132">
        <v>178644.94</v>
      </c>
      <c r="J446" s="301">
        <f t="shared" si="18"/>
        <v>99.04909070747394</v>
      </c>
    </row>
    <row r="447" spans="1:10" s="129" customFormat="1" ht="25.5">
      <c r="A447" s="133"/>
      <c r="B447" s="130"/>
      <c r="C447" s="130" t="s">
        <v>19</v>
      </c>
      <c r="D447" s="133" t="s">
        <v>1701</v>
      </c>
      <c r="E447" s="270" t="s">
        <v>565</v>
      </c>
      <c r="F447" s="131" t="s">
        <v>366</v>
      </c>
      <c r="G447" s="161">
        <v>22800</v>
      </c>
      <c r="H447" s="161">
        <v>22800</v>
      </c>
      <c r="I447" s="132">
        <v>22496.03</v>
      </c>
      <c r="J447" s="301">
        <f t="shared" si="18"/>
        <v>98.66679824561403</v>
      </c>
    </row>
    <row r="448" spans="1:10" s="129" customFormat="1" ht="12.75">
      <c r="A448" s="133"/>
      <c r="B448" s="130"/>
      <c r="C448" s="130"/>
      <c r="D448" s="133"/>
      <c r="E448" s="133" t="s">
        <v>566</v>
      </c>
      <c r="F448" s="159" t="s">
        <v>368</v>
      </c>
      <c r="G448" s="160">
        <f>0+G449+G$450</f>
        <v>66400</v>
      </c>
      <c r="H448" s="160">
        <f>0+H449+H$450</f>
        <v>66650</v>
      </c>
      <c r="I448" s="160">
        <f>0+I449+I$450</f>
        <v>45648</v>
      </c>
      <c r="J448" s="299">
        <f t="shared" si="18"/>
        <v>68.48912228057014</v>
      </c>
    </row>
    <row r="449" spans="1:10" s="129" customFormat="1" ht="12.75">
      <c r="A449" s="133"/>
      <c r="B449" s="130"/>
      <c r="C449" s="130"/>
      <c r="D449" s="133"/>
      <c r="E449" s="270" t="s">
        <v>568</v>
      </c>
      <c r="F449" s="131" t="s">
        <v>369</v>
      </c>
      <c r="G449" s="161">
        <v>25000</v>
      </c>
      <c r="H449" s="161">
        <v>25000</v>
      </c>
      <c r="I449" s="132">
        <v>4000</v>
      </c>
      <c r="J449" s="301">
        <f t="shared" si="18"/>
        <v>16</v>
      </c>
    </row>
    <row r="450" spans="1:10" s="129" customFormat="1" ht="25.5">
      <c r="A450" s="133"/>
      <c r="B450" s="130"/>
      <c r="C450" s="130" t="s">
        <v>19</v>
      </c>
      <c r="D450" s="133" t="s">
        <v>1703</v>
      </c>
      <c r="E450" s="270" t="s">
        <v>1196</v>
      </c>
      <c r="F450" s="131" t="s">
        <v>370</v>
      </c>
      <c r="G450" s="161">
        <v>41400</v>
      </c>
      <c r="H450" s="161">
        <v>41650</v>
      </c>
      <c r="I450" s="132">
        <v>41648</v>
      </c>
      <c r="J450" s="301">
        <f t="shared" si="18"/>
        <v>99.9951980792317</v>
      </c>
    </row>
    <row r="451" spans="1:10" s="129" customFormat="1" ht="12.75">
      <c r="A451" s="133"/>
      <c r="B451" s="130"/>
      <c r="C451" s="130"/>
      <c r="D451" s="133"/>
      <c r="E451" s="133" t="s">
        <v>569</v>
      </c>
      <c r="F451" s="159" t="s">
        <v>373</v>
      </c>
      <c r="G451" s="160">
        <f>0+G$452+G$453+G$454</f>
        <v>193500</v>
      </c>
      <c r="H451" s="160">
        <f>0+H$452+H$453+H$454</f>
        <v>193250</v>
      </c>
      <c r="I451" s="160">
        <f>0+I$452+I$453+I$454</f>
        <v>134810</v>
      </c>
      <c r="J451" s="299">
        <f t="shared" si="18"/>
        <v>69.75937904269081</v>
      </c>
    </row>
    <row r="452" spans="1:10" s="129" customFormat="1" ht="12.75">
      <c r="A452" s="133"/>
      <c r="B452" s="130"/>
      <c r="C452" s="130" t="s">
        <v>19</v>
      </c>
      <c r="D452" s="133" t="s">
        <v>1704</v>
      </c>
      <c r="E452" s="270" t="s">
        <v>1025</v>
      </c>
      <c r="F452" s="131" t="s">
        <v>374</v>
      </c>
      <c r="G452" s="161">
        <v>18500</v>
      </c>
      <c r="H452" s="161">
        <v>18500</v>
      </c>
      <c r="I452" s="132">
        <v>8500</v>
      </c>
      <c r="J452" s="301">
        <f t="shared" si="18"/>
        <v>45.94594594594595</v>
      </c>
    </row>
    <row r="453" spans="1:10" s="129" customFormat="1" ht="12.75">
      <c r="A453" s="133"/>
      <c r="B453" s="130"/>
      <c r="C453" s="130" t="s">
        <v>19</v>
      </c>
      <c r="D453" s="133" t="s">
        <v>323</v>
      </c>
      <c r="E453" s="270" t="s">
        <v>1150</v>
      </c>
      <c r="F453" s="131" t="s">
        <v>375</v>
      </c>
      <c r="G453" s="161">
        <v>32000</v>
      </c>
      <c r="H453" s="161">
        <v>32000</v>
      </c>
      <c r="I453" s="132">
        <v>21000</v>
      </c>
      <c r="J453" s="301">
        <f t="shared" si="18"/>
        <v>65.625</v>
      </c>
    </row>
    <row r="454" spans="1:10" s="129" customFormat="1" ht="12.75">
      <c r="A454" s="133"/>
      <c r="B454" s="130"/>
      <c r="C454" s="130" t="s">
        <v>19</v>
      </c>
      <c r="D454" s="133" t="s">
        <v>331</v>
      </c>
      <c r="E454" s="270" t="s">
        <v>571</v>
      </c>
      <c r="F454" s="131" t="s">
        <v>376</v>
      </c>
      <c r="G454" s="161">
        <v>143000</v>
      </c>
      <c r="H454" s="161">
        <v>142750</v>
      </c>
      <c r="I454" s="132">
        <v>105310</v>
      </c>
      <c r="J454" s="301">
        <f t="shared" si="18"/>
        <v>73.7723292469352</v>
      </c>
    </row>
    <row r="455" spans="1:10" s="129" customFormat="1" ht="12.75">
      <c r="A455" s="133"/>
      <c r="B455" s="130"/>
      <c r="C455" s="130"/>
      <c r="D455" s="133"/>
      <c r="E455" s="133" t="s">
        <v>543</v>
      </c>
      <c r="F455" s="159" t="s">
        <v>380</v>
      </c>
      <c r="G455" s="160">
        <f>0+G$456+G$457+G458+G$459+G$460+G$461+G$462</f>
        <v>440900</v>
      </c>
      <c r="H455" s="160">
        <f>0+H$456+H$457+H458+H$459+H$460+H$461+H$462</f>
        <v>440900</v>
      </c>
      <c r="I455" s="160">
        <f>0+I$456+I$457+I458+I$459+I$460+I$461+I$462</f>
        <v>326576.04000000004</v>
      </c>
      <c r="J455" s="299">
        <f t="shared" si="18"/>
        <v>74.07031980040827</v>
      </c>
    </row>
    <row r="456" spans="1:10" s="129" customFormat="1" ht="12.75">
      <c r="A456" s="133"/>
      <c r="B456" s="130"/>
      <c r="C456" s="130" t="s">
        <v>19</v>
      </c>
      <c r="D456" s="133" t="s">
        <v>1705</v>
      </c>
      <c r="E456" s="270" t="s">
        <v>819</v>
      </c>
      <c r="F456" s="131" t="s">
        <v>381</v>
      </c>
      <c r="G456" s="161">
        <v>57100</v>
      </c>
      <c r="H456" s="161">
        <v>57100</v>
      </c>
      <c r="I456" s="132">
        <v>43250</v>
      </c>
      <c r="J456" s="301">
        <f t="shared" si="18"/>
        <v>75.74430823117339</v>
      </c>
    </row>
    <row r="457" spans="1:10" s="129" customFormat="1" ht="12.75">
      <c r="A457" s="133"/>
      <c r="B457" s="130"/>
      <c r="C457" s="130" t="s">
        <v>19</v>
      </c>
      <c r="D457" s="133" t="s">
        <v>1706</v>
      </c>
      <c r="E457" s="270" t="s">
        <v>800</v>
      </c>
      <c r="F457" s="131" t="s">
        <v>382</v>
      </c>
      <c r="G457" s="161">
        <v>26500</v>
      </c>
      <c r="H457" s="161">
        <v>26500</v>
      </c>
      <c r="I457" s="132">
        <v>11790</v>
      </c>
      <c r="J457" s="301">
        <f t="shared" si="18"/>
        <v>44.49056603773585</v>
      </c>
    </row>
    <row r="458" spans="1:10" s="129" customFormat="1" ht="12.75">
      <c r="A458" s="133"/>
      <c r="B458" s="130"/>
      <c r="C458" s="130"/>
      <c r="D458" s="133"/>
      <c r="E458" s="270" t="s">
        <v>544</v>
      </c>
      <c r="F458" s="131" t="s">
        <v>383</v>
      </c>
      <c r="G458" s="161">
        <v>15000</v>
      </c>
      <c r="H458" s="161">
        <v>15000</v>
      </c>
      <c r="I458" s="132">
        <v>9000</v>
      </c>
      <c r="J458" s="301">
        <f t="shared" si="18"/>
        <v>60</v>
      </c>
    </row>
    <row r="459" spans="1:10" s="129" customFormat="1" ht="12.75">
      <c r="A459" s="133"/>
      <c r="B459" s="130"/>
      <c r="C459" s="130" t="s">
        <v>19</v>
      </c>
      <c r="D459" s="133" t="s">
        <v>1707</v>
      </c>
      <c r="E459" s="270" t="s">
        <v>809</v>
      </c>
      <c r="F459" s="131" t="s">
        <v>384</v>
      </c>
      <c r="G459" s="161">
        <v>21500</v>
      </c>
      <c r="H459" s="161">
        <v>21500</v>
      </c>
      <c r="I459" s="132">
        <v>15050</v>
      </c>
      <c r="J459" s="301">
        <f t="shared" si="18"/>
        <v>70</v>
      </c>
    </row>
    <row r="460" spans="1:10" s="129" customFormat="1" ht="12.75">
      <c r="A460" s="133"/>
      <c r="B460" s="130"/>
      <c r="C460" s="130" t="s">
        <v>19</v>
      </c>
      <c r="D460" s="133" t="s">
        <v>1708</v>
      </c>
      <c r="E460" s="270" t="s">
        <v>545</v>
      </c>
      <c r="F460" s="131" t="s">
        <v>387</v>
      </c>
      <c r="G460" s="161">
        <v>126800</v>
      </c>
      <c r="H460" s="161">
        <v>126800</v>
      </c>
      <c r="I460" s="132">
        <v>81562.91</v>
      </c>
      <c r="J460" s="301">
        <f t="shared" si="18"/>
        <v>64.32406151419559</v>
      </c>
    </row>
    <row r="461" spans="1:10" s="129" customFormat="1" ht="12.75">
      <c r="A461" s="133"/>
      <c r="B461" s="130"/>
      <c r="C461" s="130" t="s">
        <v>19</v>
      </c>
      <c r="D461" s="133" t="s">
        <v>1709</v>
      </c>
      <c r="E461" s="270" t="s">
        <v>1175</v>
      </c>
      <c r="F461" s="131" t="s">
        <v>388</v>
      </c>
      <c r="G461" s="161">
        <v>17000</v>
      </c>
      <c r="H461" s="161">
        <v>17000</v>
      </c>
      <c r="I461" s="132">
        <v>17000</v>
      </c>
      <c r="J461" s="301">
        <f t="shared" si="18"/>
        <v>100</v>
      </c>
    </row>
    <row r="462" spans="1:10" s="129" customFormat="1" ht="12.75">
      <c r="A462" s="133"/>
      <c r="B462" s="130"/>
      <c r="C462" s="130" t="s">
        <v>19</v>
      </c>
      <c r="D462" s="133" t="s">
        <v>1710</v>
      </c>
      <c r="E462" s="270" t="s">
        <v>572</v>
      </c>
      <c r="F462" s="131" t="s">
        <v>389</v>
      </c>
      <c r="G462" s="161">
        <v>177000</v>
      </c>
      <c r="H462" s="161">
        <v>177000</v>
      </c>
      <c r="I462" s="132">
        <v>148923.13</v>
      </c>
      <c r="J462" s="301">
        <f t="shared" si="18"/>
        <v>84.13736158192091</v>
      </c>
    </row>
    <row r="463" spans="1:10" s="129" customFormat="1" ht="25.5">
      <c r="A463" s="133"/>
      <c r="B463" s="130"/>
      <c r="C463" s="130"/>
      <c r="D463" s="133"/>
      <c r="E463" s="133" t="s">
        <v>1042</v>
      </c>
      <c r="F463" s="159" t="s">
        <v>390</v>
      </c>
      <c r="G463" s="160">
        <f>G464</f>
        <v>3500</v>
      </c>
      <c r="H463" s="160">
        <f>H464</f>
        <v>3500</v>
      </c>
      <c r="I463" s="160">
        <f>I464</f>
        <v>0</v>
      </c>
      <c r="J463" s="299" t="str">
        <f t="shared" si="18"/>
        <v>-</v>
      </c>
    </row>
    <row r="464" spans="1:10" s="129" customFormat="1" ht="12.75">
      <c r="A464" s="133"/>
      <c r="B464" s="130"/>
      <c r="C464" s="130"/>
      <c r="D464" s="133"/>
      <c r="E464" s="270" t="s">
        <v>1044</v>
      </c>
      <c r="F464" s="131" t="s">
        <v>390</v>
      </c>
      <c r="G464" s="161">
        <v>3500</v>
      </c>
      <c r="H464" s="161">
        <v>3500</v>
      </c>
      <c r="I464" s="132">
        <v>0</v>
      </c>
      <c r="J464" s="301" t="str">
        <f t="shared" si="18"/>
        <v>-</v>
      </c>
    </row>
    <row r="465" spans="1:10" s="129" customFormat="1" ht="12.75">
      <c r="A465" s="133"/>
      <c r="B465" s="130"/>
      <c r="C465" s="130"/>
      <c r="D465" s="133"/>
      <c r="E465" s="133" t="s">
        <v>550</v>
      </c>
      <c r="F465" s="159" t="s">
        <v>391</v>
      </c>
      <c r="G465" s="160">
        <f>0+G$466</f>
        <v>1100</v>
      </c>
      <c r="H465" s="160">
        <f>0+H$466</f>
        <v>1100</v>
      </c>
      <c r="I465" s="160">
        <f>0+I$466</f>
        <v>1000</v>
      </c>
      <c r="J465" s="299">
        <f t="shared" si="18"/>
        <v>90.9090909090909</v>
      </c>
    </row>
    <row r="466" spans="1:10" s="129" customFormat="1" ht="12.75">
      <c r="A466" s="133"/>
      <c r="B466" s="130"/>
      <c r="C466" s="130" t="s">
        <v>19</v>
      </c>
      <c r="D466" s="133" t="s">
        <v>1711</v>
      </c>
      <c r="E466" s="270" t="s">
        <v>1126</v>
      </c>
      <c r="F466" s="131" t="s">
        <v>393</v>
      </c>
      <c r="G466" s="161">
        <v>1100</v>
      </c>
      <c r="H466" s="161">
        <v>1100</v>
      </c>
      <c r="I466" s="132">
        <v>1000</v>
      </c>
      <c r="J466" s="301">
        <f t="shared" si="18"/>
        <v>90.9090909090909</v>
      </c>
    </row>
    <row r="467" spans="1:10" s="129" customFormat="1" ht="12.75">
      <c r="A467" s="133"/>
      <c r="B467" s="130"/>
      <c r="C467" s="130"/>
      <c r="D467" s="133"/>
      <c r="E467" s="133" t="s">
        <v>619</v>
      </c>
      <c r="F467" s="159" t="s">
        <v>404</v>
      </c>
      <c r="G467" s="160">
        <f>0+G$468</f>
        <v>4100</v>
      </c>
      <c r="H467" s="160">
        <f>0+H$468</f>
        <v>4100</v>
      </c>
      <c r="I467" s="160">
        <f>0+I$468</f>
        <v>3460</v>
      </c>
      <c r="J467" s="299">
        <f t="shared" si="18"/>
        <v>84.39024390243902</v>
      </c>
    </row>
    <row r="468" spans="1:10" s="129" customFormat="1" ht="12.75">
      <c r="A468" s="133"/>
      <c r="B468" s="130"/>
      <c r="C468" s="130" t="s">
        <v>19</v>
      </c>
      <c r="D468" s="133" t="s">
        <v>1712</v>
      </c>
      <c r="E468" s="270" t="s">
        <v>1134</v>
      </c>
      <c r="F468" s="131" t="s">
        <v>405</v>
      </c>
      <c r="G468" s="161">
        <v>4100</v>
      </c>
      <c r="H468" s="161">
        <v>4100</v>
      </c>
      <c r="I468" s="132">
        <v>3460</v>
      </c>
      <c r="J468" s="301">
        <f t="shared" si="18"/>
        <v>84.39024390243902</v>
      </c>
    </row>
    <row r="469" spans="1:10" s="129" customFormat="1" ht="12.75">
      <c r="A469" s="133"/>
      <c r="B469" s="130"/>
      <c r="C469" s="130"/>
      <c r="D469" s="133"/>
      <c r="E469" s="133" t="s">
        <v>812</v>
      </c>
      <c r="F469" s="159" t="s">
        <v>445</v>
      </c>
      <c r="G469" s="160">
        <f>0+G$470</f>
        <v>100000</v>
      </c>
      <c r="H469" s="160">
        <f>0+H$470</f>
        <v>100000</v>
      </c>
      <c r="I469" s="160">
        <f>0+I$470</f>
        <v>100000</v>
      </c>
      <c r="J469" s="299">
        <f t="shared" si="18"/>
        <v>100</v>
      </c>
    </row>
    <row r="470" spans="1:10" s="129" customFormat="1" ht="12.75">
      <c r="A470" s="133"/>
      <c r="B470" s="130"/>
      <c r="C470" s="130" t="s">
        <v>321</v>
      </c>
      <c r="D470" s="133" t="s">
        <v>1726</v>
      </c>
      <c r="E470" s="270" t="s">
        <v>1036</v>
      </c>
      <c r="F470" s="131" t="s">
        <v>450</v>
      </c>
      <c r="G470" s="161">
        <v>100000</v>
      </c>
      <c r="H470" s="161">
        <v>100000</v>
      </c>
      <c r="I470" s="132">
        <v>100000</v>
      </c>
      <c r="J470" s="301">
        <f t="shared" si="18"/>
        <v>100</v>
      </c>
    </row>
    <row r="471" spans="1:10" s="129" customFormat="1" ht="25.5">
      <c r="A471" s="133"/>
      <c r="B471" s="130"/>
      <c r="C471" s="130"/>
      <c r="D471" s="133"/>
      <c r="E471" s="133" t="s">
        <v>1283</v>
      </c>
      <c r="F471" s="159" t="s">
        <v>455</v>
      </c>
      <c r="G471" s="160">
        <f>0+G$472</f>
        <v>15000</v>
      </c>
      <c r="H471" s="160">
        <f>0+H$472</f>
        <v>15000</v>
      </c>
      <c r="I471" s="160">
        <f>0+I$472</f>
        <v>0</v>
      </c>
      <c r="J471" s="299" t="str">
        <f t="shared" si="18"/>
        <v>-</v>
      </c>
    </row>
    <row r="472" spans="1:10" s="129" customFormat="1" ht="12.75">
      <c r="A472" s="133"/>
      <c r="B472" s="130"/>
      <c r="C472" s="130" t="s">
        <v>188</v>
      </c>
      <c r="D472" s="133" t="s">
        <v>1729</v>
      </c>
      <c r="E472" s="270" t="s">
        <v>1730</v>
      </c>
      <c r="F472" s="131" t="s">
        <v>458</v>
      </c>
      <c r="G472" s="161">
        <v>15000</v>
      </c>
      <c r="H472" s="161">
        <v>15000</v>
      </c>
      <c r="I472" s="132">
        <v>0</v>
      </c>
      <c r="J472" s="301" t="str">
        <f t="shared" si="18"/>
        <v>-</v>
      </c>
    </row>
    <row r="473" spans="1:10" s="129" customFormat="1" ht="6.75" customHeight="1">
      <c r="A473" s="133"/>
      <c r="B473" s="130"/>
      <c r="C473" s="130"/>
      <c r="D473" s="133"/>
      <c r="E473" s="270"/>
      <c r="F473" s="131"/>
      <c r="G473" s="161"/>
      <c r="H473" s="161"/>
      <c r="I473" s="132"/>
      <c r="J473" s="301"/>
    </row>
    <row r="474" spans="1:10" s="129" customFormat="1" ht="25.5">
      <c r="A474" s="266" t="s">
        <v>2631</v>
      </c>
      <c r="B474" s="267"/>
      <c r="C474" s="267"/>
      <c r="D474" s="266"/>
      <c r="E474" s="267"/>
      <c r="F474" s="268" t="s">
        <v>2632</v>
      </c>
      <c r="G474" s="269">
        <f>G476+G479+G481+G484+G488+G494+G504+G506+G509+G511</f>
        <v>4081100</v>
      </c>
      <c r="H474" s="269">
        <f>H476+H479+H481+H484+H488+H494+H504+H506+H509+H511</f>
        <v>4081100</v>
      </c>
      <c r="I474" s="269">
        <f>I476+I479+I481+I484+I488+I494+I504+I506+I509+I511</f>
        <v>3669587.78</v>
      </c>
      <c r="J474" s="298">
        <f t="shared" si="18"/>
        <v>89.91663473083237</v>
      </c>
    </row>
    <row r="475" spans="1:10" s="129" customFormat="1" ht="6.75" customHeight="1">
      <c r="A475" s="133"/>
      <c r="B475" s="130"/>
      <c r="C475" s="130"/>
      <c r="D475" s="133"/>
      <c r="E475" s="130"/>
      <c r="F475" s="159"/>
      <c r="G475" s="160"/>
      <c r="H475" s="160"/>
      <c r="I475" s="160"/>
      <c r="J475" s="299"/>
    </row>
    <row r="476" spans="1:10" s="129" customFormat="1" ht="12.75">
      <c r="A476" s="133"/>
      <c r="B476" s="130"/>
      <c r="C476" s="130"/>
      <c r="D476" s="133"/>
      <c r="E476" s="133" t="s">
        <v>558</v>
      </c>
      <c r="F476" s="159" t="s">
        <v>356</v>
      </c>
      <c r="G476" s="160">
        <f>0+G$477+G$478</f>
        <v>1909000</v>
      </c>
      <c r="H476" s="160">
        <f>0+H$477+H$478</f>
        <v>1909000</v>
      </c>
      <c r="I476" s="160">
        <f>0+I$477+I$478</f>
        <v>1881090.98</v>
      </c>
      <c r="J476" s="299">
        <f t="shared" si="18"/>
        <v>98.53802933473023</v>
      </c>
    </row>
    <row r="477" spans="1:10" s="129" customFormat="1" ht="12.75">
      <c r="A477" s="133"/>
      <c r="B477" s="130"/>
      <c r="C477" s="130" t="s">
        <v>19</v>
      </c>
      <c r="D477" s="133" t="s">
        <v>1733</v>
      </c>
      <c r="E477" s="270" t="s">
        <v>560</v>
      </c>
      <c r="F477" s="131" t="s">
        <v>358</v>
      </c>
      <c r="G477" s="161">
        <v>1897000</v>
      </c>
      <c r="H477" s="161">
        <v>1897000</v>
      </c>
      <c r="I477" s="132">
        <v>1875090.98</v>
      </c>
      <c r="J477" s="301">
        <f t="shared" si="18"/>
        <v>98.8450701107011</v>
      </c>
    </row>
    <row r="478" spans="1:10" s="129" customFormat="1" ht="12.75">
      <c r="A478" s="133"/>
      <c r="B478" s="130"/>
      <c r="C478" s="130" t="s">
        <v>19</v>
      </c>
      <c r="D478" s="133" t="s">
        <v>1734</v>
      </c>
      <c r="E478" s="270" t="s">
        <v>1115</v>
      </c>
      <c r="F478" s="131" t="s">
        <v>359</v>
      </c>
      <c r="G478" s="161">
        <v>12000</v>
      </c>
      <c r="H478" s="161">
        <v>12000</v>
      </c>
      <c r="I478" s="132">
        <v>6000</v>
      </c>
      <c r="J478" s="301">
        <f t="shared" si="18"/>
        <v>50</v>
      </c>
    </row>
    <row r="479" spans="1:10" s="129" customFormat="1" ht="12.75">
      <c r="A479" s="133"/>
      <c r="B479" s="130"/>
      <c r="C479" s="130"/>
      <c r="D479" s="133"/>
      <c r="E479" s="133" t="s">
        <v>1114</v>
      </c>
      <c r="F479" s="159" t="s">
        <v>362</v>
      </c>
      <c r="G479" s="160">
        <f>0+G$480</f>
        <v>24900</v>
      </c>
      <c r="H479" s="160">
        <f>0+H$480</f>
        <v>24900</v>
      </c>
      <c r="I479" s="160">
        <f>0+I$480</f>
        <v>14204</v>
      </c>
      <c r="J479" s="299">
        <f t="shared" si="18"/>
        <v>57.04417670682731</v>
      </c>
    </row>
    <row r="480" spans="1:10" s="129" customFormat="1" ht="12.75">
      <c r="A480" s="133"/>
      <c r="B480" s="130"/>
      <c r="C480" s="130" t="s">
        <v>19</v>
      </c>
      <c r="D480" s="133" t="s">
        <v>1735</v>
      </c>
      <c r="E480" s="270" t="s">
        <v>1117</v>
      </c>
      <c r="F480" s="131" t="s">
        <v>362</v>
      </c>
      <c r="G480" s="161">
        <v>24900</v>
      </c>
      <c r="H480" s="161">
        <v>24900</v>
      </c>
      <c r="I480" s="132">
        <v>14204</v>
      </c>
      <c r="J480" s="301">
        <f t="shared" si="18"/>
        <v>57.04417670682731</v>
      </c>
    </row>
    <row r="481" spans="1:10" s="129" customFormat="1" ht="12.75">
      <c r="A481" s="133"/>
      <c r="B481" s="130"/>
      <c r="C481" s="130"/>
      <c r="D481" s="133"/>
      <c r="E481" s="133" t="s">
        <v>561</v>
      </c>
      <c r="F481" s="159" t="s">
        <v>363</v>
      </c>
      <c r="G481" s="160">
        <f>0+G$482+G$483</f>
        <v>288300</v>
      </c>
      <c r="H481" s="160">
        <f>0+H$482+H$483</f>
        <v>288300</v>
      </c>
      <c r="I481" s="160">
        <f>0+I$482+I$483</f>
        <v>285013.8</v>
      </c>
      <c r="J481" s="299">
        <f t="shared" si="18"/>
        <v>98.86014568158168</v>
      </c>
    </row>
    <row r="482" spans="1:10" s="129" customFormat="1" ht="12.75">
      <c r="A482" s="133"/>
      <c r="B482" s="130"/>
      <c r="C482" s="130" t="s">
        <v>19</v>
      </c>
      <c r="D482" s="133" t="s">
        <v>1736</v>
      </c>
      <c r="E482" s="270" t="s">
        <v>563</v>
      </c>
      <c r="F482" s="131" t="s">
        <v>365</v>
      </c>
      <c r="G482" s="161">
        <v>256000</v>
      </c>
      <c r="H482" s="161">
        <v>256000</v>
      </c>
      <c r="I482" s="132">
        <v>253137.27</v>
      </c>
      <c r="J482" s="301">
        <f t="shared" si="18"/>
        <v>98.88174609375</v>
      </c>
    </row>
    <row r="483" spans="1:10" s="129" customFormat="1" ht="25.5">
      <c r="A483" s="133"/>
      <c r="B483" s="130"/>
      <c r="C483" s="130" t="s">
        <v>19</v>
      </c>
      <c r="D483" s="133" t="s">
        <v>1737</v>
      </c>
      <c r="E483" s="270" t="s">
        <v>565</v>
      </c>
      <c r="F483" s="131" t="s">
        <v>366</v>
      </c>
      <c r="G483" s="161">
        <v>32300</v>
      </c>
      <c r="H483" s="161">
        <v>32300</v>
      </c>
      <c r="I483" s="132">
        <v>31876.53</v>
      </c>
      <c r="J483" s="301">
        <f t="shared" si="18"/>
        <v>98.68894736842105</v>
      </c>
    </row>
    <row r="484" spans="1:10" s="129" customFormat="1" ht="12.75">
      <c r="A484" s="133"/>
      <c r="B484" s="130"/>
      <c r="C484" s="130"/>
      <c r="D484" s="133"/>
      <c r="E484" s="133" t="s">
        <v>566</v>
      </c>
      <c r="F484" s="159" t="s">
        <v>368</v>
      </c>
      <c r="G484" s="160">
        <f>0+G485+G$486+G$487</f>
        <v>84900</v>
      </c>
      <c r="H484" s="160">
        <f>0+H485+H$486+H$487</f>
        <v>84900</v>
      </c>
      <c r="I484" s="160">
        <f>0+I485+I$486+I$487</f>
        <v>74879</v>
      </c>
      <c r="J484" s="299">
        <f t="shared" si="18"/>
        <v>88.1967020023557</v>
      </c>
    </row>
    <row r="485" spans="1:10" s="129" customFormat="1" ht="12.75">
      <c r="A485" s="133"/>
      <c r="B485" s="130"/>
      <c r="C485" s="130"/>
      <c r="D485" s="133"/>
      <c r="E485" s="270" t="s">
        <v>568</v>
      </c>
      <c r="F485" s="131" t="s">
        <v>369</v>
      </c>
      <c r="G485" s="161">
        <v>10000</v>
      </c>
      <c r="H485" s="161">
        <v>10000</v>
      </c>
      <c r="I485" s="132">
        <v>7400</v>
      </c>
      <c r="J485" s="301">
        <f t="shared" si="18"/>
        <v>74</v>
      </c>
    </row>
    <row r="486" spans="1:10" s="129" customFormat="1" ht="25.5">
      <c r="A486" s="133"/>
      <c r="B486" s="130"/>
      <c r="C486" s="130" t="s">
        <v>19</v>
      </c>
      <c r="D486" s="133" t="s">
        <v>1739</v>
      </c>
      <c r="E486" s="270" t="s">
        <v>1196</v>
      </c>
      <c r="F486" s="131" t="s">
        <v>370</v>
      </c>
      <c r="G486" s="161">
        <v>67900</v>
      </c>
      <c r="H486" s="161">
        <v>67900</v>
      </c>
      <c r="I486" s="132">
        <v>62479</v>
      </c>
      <c r="J486" s="301">
        <f t="shared" si="18"/>
        <v>92.01620029455081</v>
      </c>
    </row>
    <row r="487" spans="1:10" s="129" customFormat="1" ht="12.75">
      <c r="A487" s="133"/>
      <c r="B487" s="130"/>
      <c r="C487" s="130" t="s">
        <v>19</v>
      </c>
      <c r="D487" s="133" t="s">
        <v>1740</v>
      </c>
      <c r="E487" s="270" t="s">
        <v>1129</v>
      </c>
      <c r="F487" s="131" t="s">
        <v>371</v>
      </c>
      <c r="G487" s="161">
        <v>7000</v>
      </c>
      <c r="H487" s="161">
        <v>7000</v>
      </c>
      <c r="I487" s="132">
        <v>5000</v>
      </c>
      <c r="J487" s="301">
        <f t="shared" si="18"/>
        <v>71.42857142857143</v>
      </c>
    </row>
    <row r="488" spans="1:10" s="129" customFormat="1" ht="12.75">
      <c r="A488" s="133"/>
      <c r="B488" s="130"/>
      <c r="C488" s="130"/>
      <c r="D488" s="133"/>
      <c r="E488" s="133" t="s">
        <v>569</v>
      </c>
      <c r="F488" s="159" t="s">
        <v>373</v>
      </c>
      <c r="G488" s="160">
        <f>0+G$489+G490+G$491+G$492+G$493</f>
        <v>263900</v>
      </c>
      <c r="H488" s="160">
        <f>0+H$489+H490+H$491+H$492+H$493</f>
        <v>263900</v>
      </c>
      <c r="I488" s="160">
        <f>0+I$489+I490+I$491+I$492+I$493</f>
        <v>200260</v>
      </c>
      <c r="J488" s="299">
        <f t="shared" si="18"/>
        <v>75.8848048503221</v>
      </c>
    </row>
    <row r="489" spans="1:10" s="129" customFormat="1" ht="12.75">
      <c r="A489" s="133"/>
      <c r="B489" s="130"/>
      <c r="C489" s="130" t="s">
        <v>19</v>
      </c>
      <c r="D489" s="133" t="s">
        <v>1741</v>
      </c>
      <c r="E489" s="270" t="s">
        <v>1025</v>
      </c>
      <c r="F489" s="131" t="s">
        <v>374</v>
      </c>
      <c r="G489" s="161">
        <v>27200</v>
      </c>
      <c r="H489" s="161">
        <v>27200</v>
      </c>
      <c r="I489" s="132">
        <v>19860</v>
      </c>
      <c r="J489" s="301">
        <f t="shared" si="18"/>
        <v>73.01470588235294</v>
      </c>
    </row>
    <row r="490" spans="1:10" s="129" customFormat="1" ht="12.75">
      <c r="A490" s="133"/>
      <c r="B490" s="130"/>
      <c r="C490" s="130"/>
      <c r="D490" s="133"/>
      <c r="E490" s="270" t="s">
        <v>1150</v>
      </c>
      <c r="F490" s="131" t="s">
        <v>375</v>
      </c>
      <c r="G490" s="161">
        <v>20000</v>
      </c>
      <c r="H490" s="161">
        <v>20000</v>
      </c>
      <c r="I490" s="132">
        <v>16900</v>
      </c>
      <c r="J490" s="301">
        <f aca="true" t="shared" si="19" ref="J490:J539">IF(OR($H490=0,$I490=0),"-",$I490/$H490*100)</f>
        <v>84.5</v>
      </c>
    </row>
    <row r="491" spans="1:10" s="129" customFormat="1" ht="12.75">
      <c r="A491" s="133"/>
      <c r="B491" s="130"/>
      <c r="C491" s="130" t="s">
        <v>19</v>
      </c>
      <c r="D491" s="133" t="s">
        <v>1742</v>
      </c>
      <c r="E491" s="270" t="s">
        <v>571</v>
      </c>
      <c r="F491" s="131" t="s">
        <v>376</v>
      </c>
      <c r="G491" s="161">
        <v>200300</v>
      </c>
      <c r="H491" s="161">
        <v>200300</v>
      </c>
      <c r="I491" s="132">
        <v>159300</v>
      </c>
      <c r="J491" s="301">
        <f t="shared" si="18"/>
        <v>79.53070394408387</v>
      </c>
    </row>
    <row r="492" spans="1:10" s="129" customFormat="1" ht="25.5">
      <c r="A492" s="133"/>
      <c r="B492" s="130"/>
      <c r="C492" s="130" t="s">
        <v>19</v>
      </c>
      <c r="D492" s="133" t="s">
        <v>1743</v>
      </c>
      <c r="E492" s="270" t="s">
        <v>1165</v>
      </c>
      <c r="F492" s="131" t="s">
        <v>377</v>
      </c>
      <c r="G492" s="161">
        <v>5400</v>
      </c>
      <c r="H492" s="161">
        <v>5400</v>
      </c>
      <c r="I492" s="132">
        <v>4200</v>
      </c>
      <c r="J492" s="301">
        <f t="shared" si="19"/>
        <v>77.77777777777779</v>
      </c>
    </row>
    <row r="493" spans="1:10" s="129" customFormat="1" ht="12.75">
      <c r="A493" s="133"/>
      <c r="B493" s="130"/>
      <c r="C493" s="130" t="s">
        <v>19</v>
      </c>
      <c r="D493" s="133" t="s">
        <v>1744</v>
      </c>
      <c r="E493" s="270" t="s">
        <v>1168</v>
      </c>
      <c r="F493" s="131" t="s">
        <v>379</v>
      </c>
      <c r="G493" s="161">
        <v>11000</v>
      </c>
      <c r="H493" s="161">
        <v>11000</v>
      </c>
      <c r="I493" s="132">
        <v>0</v>
      </c>
      <c r="J493" s="301" t="str">
        <f t="shared" si="19"/>
        <v>-</v>
      </c>
    </row>
    <row r="494" spans="1:10" s="129" customFormat="1" ht="12.75">
      <c r="A494" s="133"/>
      <c r="B494" s="130"/>
      <c r="C494" s="130"/>
      <c r="D494" s="133"/>
      <c r="E494" s="133" t="s">
        <v>543</v>
      </c>
      <c r="F494" s="159" t="s">
        <v>380</v>
      </c>
      <c r="G494" s="160">
        <f>0+G$495+G$496+G$497+G$498+G$499+G$500+G$501+G$502+G$503</f>
        <v>773300</v>
      </c>
      <c r="H494" s="160">
        <f>0+H$495+H$496+H$497+H$498+H$499+H$500+H$501+H$502+H$503</f>
        <v>773300</v>
      </c>
      <c r="I494" s="160">
        <f>0+I$495+I$496+I$497+I$498+I$499+I$500+I$501+I$502+I$503</f>
        <v>509030</v>
      </c>
      <c r="J494" s="299">
        <f t="shared" si="19"/>
        <v>65.82568214147162</v>
      </c>
    </row>
    <row r="495" spans="1:10" s="129" customFormat="1" ht="12.75">
      <c r="A495" s="133"/>
      <c r="B495" s="130"/>
      <c r="C495" s="130" t="s">
        <v>19</v>
      </c>
      <c r="D495" s="133" t="s">
        <v>1745</v>
      </c>
      <c r="E495" s="270" t="s">
        <v>819</v>
      </c>
      <c r="F495" s="131" t="s">
        <v>381</v>
      </c>
      <c r="G495" s="161">
        <v>93800</v>
      </c>
      <c r="H495" s="161">
        <v>93800</v>
      </c>
      <c r="I495" s="132">
        <v>47900</v>
      </c>
      <c r="J495" s="301">
        <f t="shared" si="19"/>
        <v>51.06609808102346</v>
      </c>
    </row>
    <row r="496" spans="1:10" s="129" customFormat="1" ht="12.75">
      <c r="A496" s="133"/>
      <c r="B496" s="130"/>
      <c r="C496" s="130" t="s">
        <v>19</v>
      </c>
      <c r="D496" s="133" t="s">
        <v>1746</v>
      </c>
      <c r="E496" s="270" t="s">
        <v>800</v>
      </c>
      <c r="F496" s="131" t="s">
        <v>382</v>
      </c>
      <c r="G496" s="161">
        <v>29800</v>
      </c>
      <c r="H496" s="161">
        <v>29800</v>
      </c>
      <c r="I496" s="132">
        <v>20000</v>
      </c>
      <c r="J496" s="301">
        <f t="shared" si="19"/>
        <v>67.11409395973155</v>
      </c>
    </row>
    <row r="497" spans="1:10" s="129" customFormat="1" ht="12.75">
      <c r="A497" s="133"/>
      <c r="B497" s="130"/>
      <c r="C497" s="130" t="s">
        <v>19</v>
      </c>
      <c r="D497" s="133" t="s">
        <v>1747</v>
      </c>
      <c r="E497" s="270" t="s">
        <v>544</v>
      </c>
      <c r="F497" s="131" t="s">
        <v>383</v>
      </c>
      <c r="G497" s="161">
        <v>22800</v>
      </c>
      <c r="H497" s="161">
        <v>22800</v>
      </c>
      <c r="I497" s="132">
        <v>1900</v>
      </c>
      <c r="J497" s="301">
        <f t="shared" si="19"/>
        <v>8.333333333333332</v>
      </c>
    </row>
    <row r="498" spans="1:10" s="129" customFormat="1" ht="12.75">
      <c r="A498" s="133"/>
      <c r="B498" s="130"/>
      <c r="C498" s="130" t="s">
        <v>19</v>
      </c>
      <c r="D498" s="133" t="s">
        <v>1748</v>
      </c>
      <c r="E498" s="270" t="s">
        <v>809</v>
      </c>
      <c r="F498" s="131" t="s">
        <v>384</v>
      </c>
      <c r="G498" s="161">
        <v>15300</v>
      </c>
      <c r="H498" s="161">
        <v>15300</v>
      </c>
      <c r="I498" s="132">
        <v>15300</v>
      </c>
      <c r="J498" s="301">
        <f t="shared" si="19"/>
        <v>100</v>
      </c>
    </row>
    <row r="499" spans="1:10" s="129" customFormat="1" ht="12.75">
      <c r="A499" s="133"/>
      <c r="B499" s="130"/>
      <c r="C499" s="130" t="s">
        <v>19</v>
      </c>
      <c r="D499" s="133" t="s">
        <v>1749</v>
      </c>
      <c r="E499" s="270" t="s">
        <v>915</v>
      </c>
      <c r="F499" s="131" t="s">
        <v>385</v>
      </c>
      <c r="G499" s="161">
        <v>290800</v>
      </c>
      <c r="H499" s="161">
        <v>290800</v>
      </c>
      <c r="I499" s="132">
        <v>258000</v>
      </c>
      <c r="J499" s="301">
        <f t="shared" si="19"/>
        <v>88.72077028885832</v>
      </c>
    </row>
    <row r="500" spans="1:10" s="129" customFormat="1" ht="12.75">
      <c r="A500" s="133"/>
      <c r="B500" s="130"/>
      <c r="C500" s="130" t="s">
        <v>19</v>
      </c>
      <c r="D500" s="133" t="s">
        <v>1750</v>
      </c>
      <c r="E500" s="270" t="s">
        <v>926</v>
      </c>
      <c r="F500" s="131" t="s">
        <v>386</v>
      </c>
      <c r="G500" s="161">
        <v>2000</v>
      </c>
      <c r="H500" s="161">
        <v>2000</v>
      </c>
      <c r="I500" s="132">
        <v>2000</v>
      </c>
      <c r="J500" s="301">
        <f t="shared" si="19"/>
        <v>100</v>
      </c>
    </row>
    <row r="501" spans="1:10" s="129" customFormat="1" ht="12.75">
      <c r="A501" s="133"/>
      <c r="B501" s="130"/>
      <c r="C501" s="130" t="s">
        <v>19</v>
      </c>
      <c r="D501" s="133" t="s">
        <v>1751</v>
      </c>
      <c r="E501" s="270" t="s">
        <v>545</v>
      </c>
      <c r="F501" s="131" t="s">
        <v>387</v>
      </c>
      <c r="G501" s="161">
        <v>191400</v>
      </c>
      <c r="H501" s="161">
        <v>191400</v>
      </c>
      <c r="I501" s="132">
        <v>82600</v>
      </c>
      <c r="J501" s="301">
        <f t="shared" si="19"/>
        <v>43.155694879832815</v>
      </c>
    </row>
    <row r="502" spans="1:10" s="129" customFormat="1" ht="12.75">
      <c r="A502" s="133"/>
      <c r="B502" s="130"/>
      <c r="C502" s="130" t="s">
        <v>19</v>
      </c>
      <c r="D502" s="133" t="s">
        <v>1752</v>
      </c>
      <c r="E502" s="270" t="s">
        <v>1175</v>
      </c>
      <c r="F502" s="131" t="s">
        <v>388</v>
      </c>
      <c r="G502" s="161">
        <v>19800</v>
      </c>
      <c r="H502" s="161">
        <v>19800</v>
      </c>
      <c r="I502" s="132">
        <v>18000</v>
      </c>
      <c r="J502" s="301">
        <f t="shared" si="19"/>
        <v>90.9090909090909</v>
      </c>
    </row>
    <row r="503" spans="1:10" s="129" customFormat="1" ht="12.75">
      <c r="A503" s="133"/>
      <c r="B503" s="130"/>
      <c r="C503" s="130" t="s">
        <v>19</v>
      </c>
      <c r="D503" s="133" t="s">
        <v>1753</v>
      </c>
      <c r="E503" s="270" t="s">
        <v>572</v>
      </c>
      <c r="F503" s="131" t="s">
        <v>389</v>
      </c>
      <c r="G503" s="161">
        <v>107600</v>
      </c>
      <c r="H503" s="161">
        <v>107600</v>
      </c>
      <c r="I503" s="132">
        <v>63330</v>
      </c>
      <c r="J503" s="301">
        <f t="shared" si="19"/>
        <v>58.85687732342008</v>
      </c>
    </row>
    <row r="504" spans="1:10" s="129" customFormat="1" ht="25.5">
      <c r="A504" s="133"/>
      <c r="B504" s="130"/>
      <c r="C504" s="130"/>
      <c r="D504" s="133"/>
      <c r="E504" s="133" t="s">
        <v>1042</v>
      </c>
      <c r="F504" s="159" t="s">
        <v>390</v>
      </c>
      <c r="G504" s="160">
        <f>G505</f>
        <v>23000</v>
      </c>
      <c r="H504" s="160">
        <f>H505</f>
        <v>23000</v>
      </c>
      <c r="I504" s="160">
        <f>I505</f>
        <v>1310</v>
      </c>
      <c r="J504" s="299">
        <f t="shared" si="19"/>
        <v>5.695652173913043</v>
      </c>
    </row>
    <row r="505" spans="1:10" s="129" customFormat="1" ht="12.75">
      <c r="A505" s="133"/>
      <c r="B505" s="130"/>
      <c r="C505" s="130"/>
      <c r="D505" s="133"/>
      <c r="E505" s="270" t="s">
        <v>1044</v>
      </c>
      <c r="F505" s="131" t="s">
        <v>390</v>
      </c>
      <c r="G505" s="161">
        <v>23000</v>
      </c>
      <c r="H505" s="161">
        <v>23000</v>
      </c>
      <c r="I505" s="132">
        <v>1310</v>
      </c>
      <c r="J505" s="301">
        <f t="shared" si="19"/>
        <v>5.695652173913043</v>
      </c>
    </row>
    <row r="506" spans="1:10" s="129" customFormat="1" ht="12.75">
      <c r="A506" s="133"/>
      <c r="B506" s="130"/>
      <c r="C506" s="130"/>
      <c r="D506" s="133"/>
      <c r="E506" s="133" t="s">
        <v>550</v>
      </c>
      <c r="F506" s="159" t="s">
        <v>391</v>
      </c>
      <c r="G506" s="160">
        <f>0+G$507+G508</f>
        <v>18800</v>
      </c>
      <c r="H506" s="160">
        <f>0+H$507+H508</f>
        <v>18800</v>
      </c>
      <c r="I506" s="160">
        <f>0+I$507+I508</f>
        <v>8800</v>
      </c>
      <c r="J506" s="299">
        <f t="shared" si="19"/>
        <v>46.808510638297875</v>
      </c>
    </row>
    <row r="507" spans="1:10" s="129" customFormat="1" ht="12.75">
      <c r="A507" s="133"/>
      <c r="B507" s="130"/>
      <c r="C507" s="130" t="s">
        <v>19</v>
      </c>
      <c r="D507" s="133" t="s">
        <v>1754</v>
      </c>
      <c r="E507" s="270" t="s">
        <v>1126</v>
      </c>
      <c r="F507" s="131" t="s">
        <v>393</v>
      </c>
      <c r="G507" s="161">
        <v>11800</v>
      </c>
      <c r="H507" s="161">
        <v>11800</v>
      </c>
      <c r="I507" s="132">
        <v>1800</v>
      </c>
      <c r="J507" s="301">
        <f t="shared" si="19"/>
        <v>15.254237288135593</v>
      </c>
    </row>
    <row r="508" spans="1:10" s="129" customFormat="1" ht="12.75">
      <c r="A508" s="133"/>
      <c r="B508" s="130"/>
      <c r="C508" s="130"/>
      <c r="D508" s="133"/>
      <c r="E508" s="270" t="s">
        <v>617</v>
      </c>
      <c r="F508" s="131" t="s">
        <v>396</v>
      </c>
      <c r="G508" s="161">
        <v>7000</v>
      </c>
      <c r="H508" s="161">
        <v>7000</v>
      </c>
      <c r="I508" s="132">
        <v>7000</v>
      </c>
      <c r="J508" s="301">
        <f t="shared" si="19"/>
        <v>100</v>
      </c>
    </row>
    <row r="509" spans="1:10" s="129" customFormat="1" ht="12.75">
      <c r="A509" s="133"/>
      <c r="B509" s="130"/>
      <c r="C509" s="130"/>
      <c r="D509" s="133"/>
      <c r="E509" s="133" t="s">
        <v>789</v>
      </c>
      <c r="F509" s="159" t="s">
        <v>400</v>
      </c>
      <c r="G509" s="160">
        <f>0+G$510</f>
        <v>120000</v>
      </c>
      <c r="H509" s="160">
        <f>0+H$510</f>
        <v>120000</v>
      </c>
      <c r="I509" s="160">
        <f>0+I$510</f>
        <v>120000</v>
      </c>
      <c r="J509" s="299">
        <f t="shared" si="19"/>
        <v>100</v>
      </c>
    </row>
    <row r="510" spans="1:10" s="129" customFormat="1" ht="26.25" customHeight="1">
      <c r="A510" s="133"/>
      <c r="B510" s="130"/>
      <c r="C510" s="130" t="s">
        <v>19</v>
      </c>
      <c r="D510" s="133" t="s">
        <v>1769</v>
      </c>
      <c r="E510" s="270" t="s">
        <v>1132</v>
      </c>
      <c r="F510" s="131" t="s">
        <v>401</v>
      </c>
      <c r="G510" s="161">
        <v>120000</v>
      </c>
      <c r="H510" s="161">
        <v>120000</v>
      </c>
      <c r="I510" s="132">
        <v>120000</v>
      </c>
      <c r="J510" s="301">
        <f t="shared" si="19"/>
        <v>100</v>
      </c>
    </row>
    <row r="511" spans="1:10" s="129" customFormat="1" ht="39.75" customHeight="1">
      <c r="A511" s="133"/>
      <c r="B511" s="130"/>
      <c r="C511" s="130"/>
      <c r="D511" s="133"/>
      <c r="E511" s="133" t="s">
        <v>523</v>
      </c>
      <c r="F511" s="159" t="s">
        <v>524</v>
      </c>
      <c r="G511" s="160">
        <f>0+G$512</f>
        <v>575000</v>
      </c>
      <c r="H511" s="160">
        <f>0+H$512</f>
        <v>575000</v>
      </c>
      <c r="I511" s="160">
        <f>0+I$512</f>
        <v>575000</v>
      </c>
      <c r="J511" s="299">
        <f t="shared" si="19"/>
        <v>100</v>
      </c>
    </row>
    <row r="512" spans="1:10" s="129" customFormat="1" ht="25.5">
      <c r="A512" s="133"/>
      <c r="B512" s="130"/>
      <c r="C512" s="130" t="s">
        <v>321</v>
      </c>
      <c r="D512" s="133" t="s">
        <v>1770</v>
      </c>
      <c r="E512" s="270" t="s">
        <v>525</v>
      </c>
      <c r="F512" s="131" t="s">
        <v>526</v>
      </c>
      <c r="G512" s="161">
        <v>575000</v>
      </c>
      <c r="H512" s="161">
        <v>575000</v>
      </c>
      <c r="I512" s="132">
        <v>575000</v>
      </c>
      <c r="J512" s="301">
        <f t="shared" si="19"/>
        <v>100</v>
      </c>
    </row>
    <row r="513" spans="1:10" s="129" customFormat="1" ht="6.75" customHeight="1">
      <c r="A513" s="133"/>
      <c r="B513" s="130"/>
      <c r="C513" s="130"/>
      <c r="D513" s="133"/>
      <c r="E513" s="270"/>
      <c r="F513" s="131"/>
      <c r="G513" s="161"/>
      <c r="H513" s="161"/>
      <c r="I513" s="132"/>
      <c r="J513" s="301"/>
    </row>
    <row r="514" spans="1:10" s="129" customFormat="1" ht="12.75">
      <c r="A514" s="266" t="s">
        <v>2633</v>
      </c>
      <c r="B514" s="267"/>
      <c r="C514" s="267"/>
      <c r="D514" s="266"/>
      <c r="E514" s="267"/>
      <c r="F514" s="268" t="s">
        <v>2634</v>
      </c>
      <c r="G514" s="269">
        <f>G516+G520+G522+G526+G530+G535+G544+G546</f>
        <v>41306000</v>
      </c>
      <c r="H514" s="269">
        <f>H516+H520+H522+H526+H530+H535+H544+H546</f>
        <v>41306000</v>
      </c>
      <c r="I514" s="269">
        <f>I516+I520+I522+I526+I530+I535+I544+I546</f>
        <v>40353064.14</v>
      </c>
      <c r="J514" s="298">
        <f t="shared" si="19"/>
        <v>97.6929844090447</v>
      </c>
    </row>
    <row r="515" spans="1:10" s="129" customFormat="1" ht="6.75" customHeight="1">
      <c r="A515" s="133"/>
      <c r="B515" s="130"/>
      <c r="C515" s="130"/>
      <c r="D515" s="133"/>
      <c r="E515" s="130"/>
      <c r="F515" s="159"/>
      <c r="G515" s="160"/>
      <c r="H515" s="160"/>
      <c r="I515" s="160"/>
      <c r="J515" s="299"/>
    </row>
    <row r="516" spans="1:10" s="129" customFormat="1" ht="12.75">
      <c r="A516" s="133"/>
      <c r="B516" s="130"/>
      <c r="C516" s="130"/>
      <c r="D516" s="133"/>
      <c r="E516" s="133" t="s">
        <v>558</v>
      </c>
      <c r="F516" s="159" t="s">
        <v>356</v>
      </c>
      <c r="G516" s="160">
        <f>0+G$517+G$518+G$519</f>
        <v>30462900</v>
      </c>
      <c r="H516" s="160">
        <f>0+H$517+H$518+H$519</f>
        <v>30462900</v>
      </c>
      <c r="I516" s="160">
        <f>0+I$517+I$518+I$519</f>
        <v>30340838.84</v>
      </c>
      <c r="J516" s="299">
        <f t="shared" si="19"/>
        <v>99.59931208125293</v>
      </c>
    </row>
    <row r="517" spans="1:10" s="129" customFormat="1" ht="12.75">
      <c r="A517" s="133"/>
      <c r="B517" s="130"/>
      <c r="C517" s="130" t="s">
        <v>19</v>
      </c>
      <c r="D517" s="133" t="s">
        <v>1773</v>
      </c>
      <c r="E517" s="270" t="s">
        <v>560</v>
      </c>
      <c r="F517" s="131" t="s">
        <v>358</v>
      </c>
      <c r="G517" s="161">
        <v>29405700</v>
      </c>
      <c r="H517" s="161">
        <v>29405700</v>
      </c>
      <c r="I517" s="132">
        <v>29405700</v>
      </c>
      <c r="J517" s="301">
        <f t="shared" si="19"/>
        <v>100</v>
      </c>
    </row>
    <row r="518" spans="1:10" s="129" customFormat="1" ht="12.75">
      <c r="A518" s="133"/>
      <c r="B518" s="130"/>
      <c r="C518" s="130" t="s">
        <v>19</v>
      </c>
      <c r="D518" s="133" t="s">
        <v>1774</v>
      </c>
      <c r="E518" s="270" t="s">
        <v>1115</v>
      </c>
      <c r="F518" s="131" t="s">
        <v>359</v>
      </c>
      <c r="G518" s="161">
        <v>238000</v>
      </c>
      <c r="H518" s="161">
        <v>238000</v>
      </c>
      <c r="I518" s="132">
        <v>116000</v>
      </c>
      <c r="J518" s="301">
        <f t="shared" si="19"/>
        <v>48.739495798319325</v>
      </c>
    </row>
    <row r="519" spans="1:10" s="129" customFormat="1" ht="12.75">
      <c r="A519" s="133"/>
      <c r="B519" s="130"/>
      <c r="C519" s="130" t="s">
        <v>19</v>
      </c>
      <c r="D519" s="133" t="s">
        <v>1775</v>
      </c>
      <c r="E519" s="270" t="s">
        <v>1674</v>
      </c>
      <c r="F519" s="131" t="s">
        <v>361</v>
      </c>
      <c r="G519" s="161">
        <v>819200</v>
      </c>
      <c r="H519" s="161">
        <v>819200</v>
      </c>
      <c r="I519" s="132">
        <v>819138.84</v>
      </c>
      <c r="J519" s="301">
        <f t="shared" si="19"/>
        <v>99.9925341796875</v>
      </c>
    </row>
    <row r="520" spans="1:10" s="129" customFormat="1" ht="12.75">
      <c r="A520" s="133"/>
      <c r="B520" s="130"/>
      <c r="C520" s="130"/>
      <c r="D520" s="133"/>
      <c r="E520" s="133" t="s">
        <v>1114</v>
      </c>
      <c r="F520" s="159" t="s">
        <v>362</v>
      </c>
      <c r="G520" s="160">
        <f>0+G$521</f>
        <v>541800</v>
      </c>
      <c r="H520" s="160">
        <f>0+H$521</f>
        <v>541800</v>
      </c>
      <c r="I520" s="160">
        <f>0+I$521</f>
        <v>541800</v>
      </c>
      <c r="J520" s="299">
        <f t="shared" si="19"/>
        <v>100</v>
      </c>
    </row>
    <row r="521" spans="1:10" s="129" customFormat="1" ht="12.75">
      <c r="A521" s="133"/>
      <c r="B521" s="130"/>
      <c r="C521" s="130" t="s">
        <v>19</v>
      </c>
      <c r="D521" s="133" t="s">
        <v>1776</v>
      </c>
      <c r="E521" s="270" t="s">
        <v>1117</v>
      </c>
      <c r="F521" s="131" t="s">
        <v>362</v>
      </c>
      <c r="G521" s="161">
        <v>541800</v>
      </c>
      <c r="H521" s="161">
        <v>541800</v>
      </c>
      <c r="I521" s="132">
        <v>541800</v>
      </c>
      <c r="J521" s="301">
        <f t="shared" si="19"/>
        <v>100</v>
      </c>
    </row>
    <row r="522" spans="1:10" s="129" customFormat="1" ht="12.75">
      <c r="A522" s="133"/>
      <c r="B522" s="130"/>
      <c r="C522" s="130"/>
      <c r="D522" s="133"/>
      <c r="E522" s="133" t="s">
        <v>561</v>
      </c>
      <c r="F522" s="159" t="s">
        <v>363</v>
      </c>
      <c r="G522" s="160">
        <f>0+G$523+G$524+G$525</f>
        <v>5244400</v>
      </c>
      <c r="H522" s="160">
        <f>0+H$523+H$524+H$525</f>
        <v>5244400</v>
      </c>
      <c r="I522" s="160">
        <f>0+I$523+I$524+I$525</f>
        <v>5244275.52</v>
      </c>
      <c r="J522" s="299">
        <f t="shared" si="19"/>
        <v>99.99762642056288</v>
      </c>
    </row>
    <row r="523" spans="1:10" s="129" customFormat="1" ht="12.75">
      <c r="A523" s="133"/>
      <c r="B523" s="130"/>
      <c r="C523" s="130" t="s">
        <v>19</v>
      </c>
      <c r="D523" s="133" t="s">
        <v>1777</v>
      </c>
      <c r="E523" s="270" t="s">
        <v>1778</v>
      </c>
      <c r="F523" s="131" t="s">
        <v>364</v>
      </c>
      <c r="G523" s="161">
        <v>650100</v>
      </c>
      <c r="H523" s="161">
        <v>650100</v>
      </c>
      <c r="I523" s="132">
        <v>650100</v>
      </c>
      <c r="J523" s="301">
        <f t="shared" si="19"/>
        <v>100</v>
      </c>
    </row>
    <row r="524" spans="1:10" s="129" customFormat="1" ht="12.75">
      <c r="A524" s="133"/>
      <c r="B524" s="130"/>
      <c r="C524" s="130" t="s">
        <v>19</v>
      </c>
      <c r="D524" s="133" t="s">
        <v>1779</v>
      </c>
      <c r="E524" s="270" t="s">
        <v>563</v>
      </c>
      <c r="F524" s="131" t="s">
        <v>365</v>
      </c>
      <c r="G524" s="161">
        <v>4078800</v>
      </c>
      <c r="H524" s="161">
        <v>4078800</v>
      </c>
      <c r="I524" s="132">
        <v>4080353.28</v>
      </c>
      <c r="J524" s="301">
        <f t="shared" si="19"/>
        <v>100.03808178876139</v>
      </c>
    </row>
    <row r="525" spans="1:10" s="129" customFormat="1" ht="25.5">
      <c r="A525" s="133"/>
      <c r="B525" s="130"/>
      <c r="C525" s="130" t="s">
        <v>19</v>
      </c>
      <c r="D525" s="133" t="s">
        <v>1780</v>
      </c>
      <c r="E525" s="270" t="s">
        <v>565</v>
      </c>
      <c r="F525" s="131" t="s">
        <v>366</v>
      </c>
      <c r="G525" s="161">
        <v>515500</v>
      </c>
      <c r="H525" s="161">
        <v>515500</v>
      </c>
      <c r="I525" s="132">
        <v>513822.24</v>
      </c>
      <c r="J525" s="301">
        <f t="shared" si="19"/>
        <v>99.67453734238603</v>
      </c>
    </row>
    <row r="526" spans="1:10" s="129" customFormat="1" ht="12.75">
      <c r="A526" s="133"/>
      <c r="B526" s="130"/>
      <c r="C526" s="130"/>
      <c r="D526" s="133"/>
      <c r="E526" s="133" t="s">
        <v>566</v>
      </c>
      <c r="F526" s="159" t="s">
        <v>368</v>
      </c>
      <c r="G526" s="160">
        <f>0+G527+G$528+G$529</f>
        <v>1535200</v>
      </c>
      <c r="H526" s="160">
        <f>0+H527+H$528+H$529</f>
        <v>1535200</v>
      </c>
      <c r="I526" s="160">
        <f>0+I527+I$528+I$529</f>
        <v>1313912.58</v>
      </c>
      <c r="J526" s="299">
        <f t="shared" si="19"/>
        <v>85.58575951016155</v>
      </c>
    </row>
    <row r="527" spans="1:10" s="129" customFormat="1" ht="12.75">
      <c r="A527" s="133"/>
      <c r="B527" s="130"/>
      <c r="C527" s="130"/>
      <c r="D527" s="133"/>
      <c r="E527" s="270" t="s">
        <v>568</v>
      </c>
      <c r="F527" s="131" t="s">
        <v>369</v>
      </c>
      <c r="G527" s="161">
        <v>18000</v>
      </c>
      <c r="H527" s="161">
        <v>18000</v>
      </c>
      <c r="I527" s="132">
        <v>8000</v>
      </c>
      <c r="J527" s="301">
        <f t="shared" si="19"/>
        <v>44.44444444444444</v>
      </c>
    </row>
    <row r="528" spans="1:10" s="129" customFormat="1" ht="25.5">
      <c r="A528" s="133"/>
      <c r="B528" s="130"/>
      <c r="C528" s="130" t="s">
        <v>19</v>
      </c>
      <c r="D528" s="133" t="s">
        <v>1782</v>
      </c>
      <c r="E528" s="270" t="s">
        <v>1196</v>
      </c>
      <c r="F528" s="131" t="s">
        <v>370</v>
      </c>
      <c r="G528" s="161">
        <v>1515200</v>
      </c>
      <c r="H528" s="161">
        <v>1515200</v>
      </c>
      <c r="I528" s="132">
        <v>1303958.58</v>
      </c>
      <c r="J528" s="301">
        <f t="shared" si="19"/>
        <v>86.05851240760296</v>
      </c>
    </row>
    <row r="529" spans="1:10" s="129" customFormat="1" ht="12.75">
      <c r="A529" s="133"/>
      <c r="B529" s="130"/>
      <c r="C529" s="130" t="s">
        <v>19</v>
      </c>
      <c r="D529" s="133" t="s">
        <v>1783</v>
      </c>
      <c r="E529" s="270" t="s">
        <v>1129</v>
      </c>
      <c r="F529" s="131" t="s">
        <v>371</v>
      </c>
      <c r="G529" s="161">
        <v>2000</v>
      </c>
      <c r="H529" s="161">
        <v>2000</v>
      </c>
      <c r="I529" s="132">
        <v>1954</v>
      </c>
      <c r="J529" s="301">
        <f t="shared" si="19"/>
        <v>97.7</v>
      </c>
    </row>
    <row r="530" spans="1:10" s="129" customFormat="1" ht="12.75">
      <c r="A530" s="133"/>
      <c r="B530" s="130"/>
      <c r="C530" s="130"/>
      <c r="D530" s="133"/>
      <c r="E530" s="133" t="s">
        <v>569</v>
      </c>
      <c r="F530" s="159" t="s">
        <v>373</v>
      </c>
      <c r="G530" s="160">
        <f>0+G$531+G532+G$533+G$534</f>
        <v>1611200</v>
      </c>
      <c r="H530" s="160">
        <f>0+H$531+H532+H$533+H$534</f>
        <v>1611200</v>
      </c>
      <c r="I530" s="160">
        <f>0+I$531+I532+I$533+I$534</f>
        <v>1360166.2</v>
      </c>
      <c r="J530" s="299">
        <f t="shared" si="19"/>
        <v>84.4194513406157</v>
      </c>
    </row>
    <row r="531" spans="1:10" s="129" customFormat="1" ht="12.75">
      <c r="A531" s="133"/>
      <c r="B531" s="130"/>
      <c r="C531" s="130" t="s">
        <v>19</v>
      </c>
      <c r="D531" s="133" t="s">
        <v>1784</v>
      </c>
      <c r="E531" s="270" t="s">
        <v>1025</v>
      </c>
      <c r="F531" s="131" t="s">
        <v>374</v>
      </c>
      <c r="G531" s="161">
        <v>120000</v>
      </c>
      <c r="H531" s="161">
        <v>120000</v>
      </c>
      <c r="I531" s="132">
        <v>114633</v>
      </c>
      <c r="J531" s="301">
        <f t="shared" si="19"/>
        <v>95.5275</v>
      </c>
    </row>
    <row r="532" spans="1:10" s="129" customFormat="1" ht="12.75">
      <c r="A532" s="133"/>
      <c r="B532" s="130"/>
      <c r="C532" s="130"/>
      <c r="D532" s="133"/>
      <c r="E532" s="270" t="s">
        <v>1150</v>
      </c>
      <c r="F532" s="131" t="s">
        <v>375</v>
      </c>
      <c r="G532" s="161">
        <v>159000</v>
      </c>
      <c r="H532" s="161">
        <v>159000</v>
      </c>
      <c r="I532" s="132">
        <v>97000</v>
      </c>
      <c r="J532" s="301">
        <f t="shared" si="19"/>
        <v>61.0062893081761</v>
      </c>
    </row>
    <row r="533" spans="1:10" s="129" customFormat="1" ht="12.75">
      <c r="A533" s="133"/>
      <c r="B533" s="130"/>
      <c r="C533" s="130" t="s">
        <v>19</v>
      </c>
      <c r="D533" s="133" t="s">
        <v>1785</v>
      </c>
      <c r="E533" s="270" t="s">
        <v>571</v>
      </c>
      <c r="F533" s="131" t="s">
        <v>376</v>
      </c>
      <c r="G533" s="161">
        <v>1082200</v>
      </c>
      <c r="H533" s="161">
        <v>1082200</v>
      </c>
      <c r="I533" s="132">
        <v>907345.2</v>
      </c>
      <c r="J533" s="301">
        <f t="shared" si="19"/>
        <v>83.84265385326188</v>
      </c>
    </row>
    <row r="534" spans="1:10" s="129" customFormat="1" ht="25.5">
      <c r="A534" s="133"/>
      <c r="B534" s="130"/>
      <c r="C534" s="130" t="s">
        <v>19</v>
      </c>
      <c r="D534" s="133" t="s">
        <v>1786</v>
      </c>
      <c r="E534" s="270" t="s">
        <v>1165</v>
      </c>
      <c r="F534" s="131" t="s">
        <v>377</v>
      </c>
      <c r="G534" s="161">
        <v>250000</v>
      </c>
      <c r="H534" s="161">
        <v>250000</v>
      </c>
      <c r="I534" s="132">
        <v>241188</v>
      </c>
      <c r="J534" s="301">
        <f t="shared" si="19"/>
        <v>96.4752</v>
      </c>
    </row>
    <row r="535" spans="1:10" s="129" customFormat="1" ht="12.75">
      <c r="A535" s="133"/>
      <c r="B535" s="130"/>
      <c r="C535" s="130"/>
      <c r="D535" s="133"/>
      <c r="E535" s="133" t="s">
        <v>543</v>
      </c>
      <c r="F535" s="159" t="s">
        <v>380</v>
      </c>
      <c r="G535" s="160">
        <f>0+G$536+G$537+G$538+G$539+G$540+G541+G$542+G543</f>
        <v>1861300</v>
      </c>
      <c r="H535" s="160">
        <f>0+H$536+H$537+H$538+H$539+H$540+H541+H$542+H543</f>
        <v>1861300</v>
      </c>
      <c r="I535" s="160">
        <f>0+I$536+I$537+I$538+I$539+I$540+I541+I$542+I543</f>
        <v>1502871</v>
      </c>
      <c r="J535" s="299">
        <f t="shared" si="19"/>
        <v>80.74308279159727</v>
      </c>
    </row>
    <row r="536" spans="1:10" s="129" customFormat="1" ht="12.75">
      <c r="A536" s="133"/>
      <c r="B536" s="130"/>
      <c r="C536" s="130" t="s">
        <v>19</v>
      </c>
      <c r="D536" s="133" t="s">
        <v>1787</v>
      </c>
      <c r="E536" s="270" t="s">
        <v>819</v>
      </c>
      <c r="F536" s="131" t="s">
        <v>381</v>
      </c>
      <c r="G536" s="161">
        <v>85000</v>
      </c>
      <c r="H536" s="161">
        <v>85000</v>
      </c>
      <c r="I536" s="132">
        <v>84855</v>
      </c>
      <c r="J536" s="301">
        <f t="shared" si="19"/>
        <v>99.82941176470588</v>
      </c>
    </row>
    <row r="537" spans="1:10" s="129" customFormat="1" ht="12.75">
      <c r="A537" s="133"/>
      <c r="B537" s="130"/>
      <c r="C537" s="130" t="s">
        <v>19</v>
      </c>
      <c r="D537" s="133" t="s">
        <v>1788</v>
      </c>
      <c r="E537" s="270" t="s">
        <v>800</v>
      </c>
      <c r="F537" s="131" t="s">
        <v>382</v>
      </c>
      <c r="G537" s="161">
        <v>214700</v>
      </c>
      <c r="H537" s="161">
        <v>214700</v>
      </c>
      <c r="I537" s="132">
        <v>208387</v>
      </c>
      <c r="J537" s="301">
        <f t="shared" si="19"/>
        <v>97.059618071728</v>
      </c>
    </row>
    <row r="538" spans="1:10" s="129" customFormat="1" ht="12.75">
      <c r="A538" s="133"/>
      <c r="B538" s="130"/>
      <c r="C538" s="130" t="s">
        <v>19</v>
      </c>
      <c r="D538" s="133" t="s">
        <v>1789</v>
      </c>
      <c r="E538" s="270" t="s">
        <v>544</v>
      </c>
      <c r="F538" s="131" t="s">
        <v>383</v>
      </c>
      <c r="G538" s="161">
        <v>55500</v>
      </c>
      <c r="H538" s="161">
        <v>55500</v>
      </c>
      <c r="I538" s="132">
        <v>33500</v>
      </c>
      <c r="J538" s="301">
        <f t="shared" si="19"/>
        <v>60.36036036036037</v>
      </c>
    </row>
    <row r="539" spans="1:10" s="129" customFormat="1" ht="12.75">
      <c r="A539" s="133"/>
      <c r="B539" s="130"/>
      <c r="C539" s="130" t="s">
        <v>19</v>
      </c>
      <c r="D539" s="133" t="s">
        <v>1790</v>
      </c>
      <c r="E539" s="270" t="s">
        <v>809</v>
      </c>
      <c r="F539" s="131" t="s">
        <v>384</v>
      </c>
      <c r="G539" s="161">
        <v>240000</v>
      </c>
      <c r="H539" s="161">
        <v>240000</v>
      </c>
      <c r="I539" s="132">
        <v>233833</v>
      </c>
      <c r="J539" s="301">
        <f t="shared" si="19"/>
        <v>97.43041666666666</v>
      </c>
    </row>
    <row r="540" spans="1:10" s="129" customFormat="1" ht="12.75">
      <c r="A540" s="133"/>
      <c r="B540" s="130"/>
      <c r="C540" s="130" t="s">
        <v>19</v>
      </c>
      <c r="D540" s="133" t="s">
        <v>1791</v>
      </c>
      <c r="E540" s="270" t="s">
        <v>915</v>
      </c>
      <c r="F540" s="131" t="s">
        <v>385</v>
      </c>
      <c r="G540" s="161">
        <v>560000</v>
      </c>
      <c r="H540" s="161">
        <v>560000</v>
      </c>
      <c r="I540" s="132">
        <v>560000</v>
      </c>
      <c r="J540" s="301">
        <f aca="true" t="shared" si="20" ref="J540:J580">IF(OR($H540=0,$I540=0),"-",$I540/$H540*100)</f>
        <v>100</v>
      </c>
    </row>
    <row r="541" spans="1:10" s="129" customFormat="1" ht="12.75">
      <c r="A541" s="133"/>
      <c r="B541" s="130"/>
      <c r="C541" s="130"/>
      <c r="D541" s="133"/>
      <c r="E541" s="270" t="s">
        <v>545</v>
      </c>
      <c r="F541" s="131" t="s">
        <v>387</v>
      </c>
      <c r="G541" s="161">
        <v>610100</v>
      </c>
      <c r="H541" s="161">
        <v>610100</v>
      </c>
      <c r="I541" s="132">
        <v>335000</v>
      </c>
      <c r="J541" s="301">
        <f t="shared" si="20"/>
        <v>54.90903130634322</v>
      </c>
    </row>
    <row r="542" spans="1:10" s="129" customFormat="1" ht="12.75">
      <c r="A542" s="133"/>
      <c r="B542" s="130"/>
      <c r="C542" s="130" t="s">
        <v>19</v>
      </c>
      <c r="D542" s="133" t="s">
        <v>1792</v>
      </c>
      <c r="E542" s="270" t="s">
        <v>1175</v>
      </c>
      <c r="F542" s="131" t="s">
        <v>388</v>
      </c>
      <c r="G542" s="161">
        <v>22300</v>
      </c>
      <c r="H542" s="161">
        <v>22300</v>
      </c>
      <c r="I542" s="132">
        <v>22296</v>
      </c>
      <c r="J542" s="301">
        <f t="shared" si="20"/>
        <v>99.98206278026906</v>
      </c>
    </row>
    <row r="543" spans="1:10" s="129" customFormat="1" ht="12.75">
      <c r="A543" s="133"/>
      <c r="B543" s="130"/>
      <c r="C543" s="130"/>
      <c r="D543" s="133"/>
      <c r="E543" s="270" t="s">
        <v>572</v>
      </c>
      <c r="F543" s="131" t="s">
        <v>389</v>
      </c>
      <c r="G543" s="161">
        <v>73700</v>
      </c>
      <c r="H543" s="161">
        <v>73700</v>
      </c>
      <c r="I543" s="132">
        <v>25000</v>
      </c>
      <c r="J543" s="301">
        <f t="shared" si="20"/>
        <v>33.921302578018995</v>
      </c>
    </row>
    <row r="544" spans="1:10" s="129" customFormat="1" ht="12.75">
      <c r="A544" s="133"/>
      <c r="B544" s="130"/>
      <c r="C544" s="130"/>
      <c r="D544" s="133"/>
      <c r="E544" s="133" t="s">
        <v>550</v>
      </c>
      <c r="F544" s="159" t="s">
        <v>391</v>
      </c>
      <c r="G544" s="160">
        <f>0+G$545</f>
        <v>26100</v>
      </c>
      <c r="H544" s="160">
        <f>0+H$545</f>
        <v>26100</v>
      </c>
      <c r="I544" s="160">
        <f>0+I$545</f>
        <v>26100</v>
      </c>
      <c r="J544" s="299">
        <f t="shared" si="20"/>
        <v>100</v>
      </c>
    </row>
    <row r="545" spans="1:10" s="129" customFormat="1" ht="12.75">
      <c r="A545" s="133"/>
      <c r="B545" s="130"/>
      <c r="C545" s="130" t="s">
        <v>19</v>
      </c>
      <c r="D545" s="133" t="s">
        <v>1793</v>
      </c>
      <c r="E545" s="270" t="s">
        <v>1126</v>
      </c>
      <c r="F545" s="131" t="s">
        <v>393</v>
      </c>
      <c r="G545" s="161">
        <v>26100</v>
      </c>
      <c r="H545" s="161">
        <v>26100</v>
      </c>
      <c r="I545" s="132">
        <v>26100</v>
      </c>
      <c r="J545" s="301">
        <f t="shared" si="20"/>
        <v>100</v>
      </c>
    </row>
    <row r="546" spans="1:10" s="129" customFormat="1" ht="12.75">
      <c r="A546" s="133"/>
      <c r="B546" s="130"/>
      <c r="C546" s="130"/>
      <c r="D546" s="133"/>
      <c r="E546" s="133" t="s">
        <v>619</v>
      </c>
      <c r="F546" s="159" t="s">
        <v>404</v>
      </c>
      <c r="G546" s="160">
        <f>0+G$547</f>
        <v>23100</v>
      </c>
      <c r="H546" s="160">
        <f>0+H$547</f>
        <v>23100</v>
      </c>
      <c r="I546" s="160">
        <f>0+I$547</f>
        <v>23100</v>
      </c>
      <c r="J546" s="299">
        <f t="shared" si="20"/>
        <v>100</v>
      </c>
    </row>
    <row r="547" spans="1:10" s="129" customFormat="1" ht="12.75">
      <c r="A547" s="133"/>
      <c r="B547" s="130"/>
      <c r="C547" s="130" t="s">
        <v>19</v>
      </c>
      <c r="D547" s="133" t="s">
        <v>1794</v>
      </c>
      <c r="E547" s="270" t="s">
        <v>1134</v>
      </c>
      <c r="F547" s="131" t="s">
        <v>405</v>
      </c>
      <c r="G547" s="161">
        <v>23100</v>
      </c>
      <c r="H547" s="161">
        <v>23100</v>
      </c>
      <c r="I547" s="132">
        <v>23100</v>
      </c>
      <c r="J547" s="301">
        <f t="shared" si="20"/>
        <v>100</v>
      </c>
    </row>
    <row r="548" spans="1:10" s="129" customFormat="1" ht="6.75" customHeight="1">
      <c r="A548" s="133"/>
      <c r="B548" s="130"/>
      <c r="C548" s="130"/>
      <c r="D548" s="133"/>
      <c r="E548" s="270"/>
      <c r="F548" s="131"/>
      <c r="G548" s="161"/>
      <c r="H548" s="161"/>
      <c r="I548" s="132"/>
      <c r="J548" s="301"/>
    </row>
    <row r="549" spans="1:10" s="129" customFormat="1" ht="12.75">
      <c r="A549" s="266" t="s">
        <v>2635</v>
      </c>
      <c r="B549" s="267"/>
      <c r="C549" s="267"/>
      <c r="D549" s="266"/>
      <c r="E549" s="267"/>
      <c r="F549" s="268" t="s">
        <v>2636</v>
      </c>
      <c r="G549" s="269">
        <f>G551+G555+G557+G560+G563+G567+G575+G577</f>
        <v>4296200</v>
      </c>
      <c r="H549" s="269">
        <f>H551+H555+H557+H560+H563+H567+H575+H577</f>
        <v>4296200</v>
      </c>
      <c r="I549" s="269">
        <f>I551+I555+I557+I560+I563+I567+I575+I577</f>
        <v>4149598.24</v>
      </c>
      <c r="J549" s="298">
        <f t="shared" si="20"/>
        <v>96.58764117126763</v>
      </c>
    </row>
    <row r="550" spans="1:10" s="129" customFormat="1" ht="6.75" customHeight="1">
      <c r="A550" s="133"/>
      <c r="B550" s="130"/>
      <c r="C550" s="130"/>
      <c r="D550" s="133"/>
      <c r="E550" s="130"/>
      <c r="F550" s="159"/>
      <c r="G550" s="160"/>
      <c r="H550" s="160"/>
      <c r="I550" s="160"/>
      <c r="J550" s="299"/>
    </row>
    <row r="551" spans="1:10" s="129" customFormat="1" ht="12.75">
      <c r="A551" s="133"/>
      <c r="B551" s="130"/>
      <c r="C551" s="130"/>
      <c r="D551" s="133"/>
      <c r="E551" s="133" t="s">
        <v>558</v>
      </c>
      <c r="F551" s="159" t="s">
        <v>356</v>
      </c>
      <c r="G551" s="160">
        <f>0+G$552+G$553+G$554</f>
        <v>3126700</v>
      </c>
      <c r="H551" s="160">
        <f>0+H$552+H$553+H$554</f>
        <v>3126700</v>
      </c>
      <c r="I551" s="160">
        <f>0+I$552+I$553+I$554</f>
        <v>3093779.97</v>
      </c>
      <c r="J551" s="299">
        <f t="shared" si="20"/>
        <v>98.94713180030065</v>
      </c>
    </row>
    <row r="552" spans="1:10" s="129" customFormat="1" ht="12.75">
      <c r="A552" s="133"/>
      <c r="B552" s="130"/>
      <c r="C552" s="130" t="s">
        <v>19</v>
      </c>
      <c r="D552" s="133" t="s">
        <v>1809</v>
      </c>
      <c r="E552" s="270" t="s">
        <v>560</v>
      </c>
      <c r="F552" s="131" t="s">
        <v>358</v>
      </c>
      <c r="G552" s="161">
        <v>3076500</v>
      </c>
      <c r="H552" s="161">
        <v>3076500</v>
      </c>
      <c r="I552" s="132">
        <v>3053907</v>
      </c>
      <c r="J552" s="301">
        <f t="shared" si="20"/>
        <v>99.265626523647</v>
      </c>
    </row>
    <row r="553" spans="1:10" s="129" customFormat="1" ht="12.75">
      <c r="A553" s="133"/>
      <c r="B553" s="130"/>
      <c r="C553" s="130" t="s">
        <v>19</v>
      </c>
      <c r="D553" s="133" t="s">
        <v>1810</v>
      </c>
      <c r="E553" s="270" t="s">
        <v>1115</v>
      </c>
      <c r="F553" s="131" t="s">
        <v>359</v>
      </c>
      <c r="G553" s="161">
        <v>20000</v>
      </c>
      <c r="H553" s="161">
        <v>20000</v>
      </c>
      <c r="I553" s="132">
        <v>10000</v>
      </c>
      <c r="J553" s="301">
        <f t="shared" si="20"/>
        <v>50</v>
      </c>
    </row>
    <row r="554" spans="1:10" s="129" customFormat="1" ht="12.75">
      <c r="A554" s="133"/>
      <c r="B554" s="130"/>
      <c r="C554" s="130" t="s">
        <v>19</v>
      </c>
      <c r="D554" s="133" t="s">
        <v>1811</v>
      </c>
      <c r="E554" s="270" t="s">
        <v>1674</v>
      </c>
      <c r="F554" s="131" t="s">
        <v>361</v>
      </c>
      <c r="G554" s="161">
        <v>30200</v>
      </c>
      <c r="H554" s="161">
        <v>30200</v>
      </c>
      <c r="I554" s="132">
        <v>29872.97</v>
      </c>
      <c r="J554" s="301">
        <f t="shared" si="20"/>
        <v>98.91711920529802</v>
      </c>
    </row>
    <row r="555" spans="1:10" s="129" customFormat="1" ht="12.75">
      <c r="A555" s="133"/>
      <c r="B555" s="130"/>
      <c r="C555" s="130"/>
      <c r="D555" s="133"/>
      <c r="E555" s="133" t="s">
        <v>1114</v>
      </c>
      <c r="F555" s="159" t="s">
        <v>362</v>
      </c>
      <c r="G555" s="160">
        <f>0+G$556</f>
        <v>66200</v>
      </c>
      <c r="H555" s="160">
        <f>0+H$556</f>
        <v>66200</v>
      </c>
      <c r="I555" s="160">
        <f>0+I$556</f>
        <v>66141.13</v>
      </c>
      <c r="J555" s="299">
        <f t="shared" si="20"/>
        <v>99.91107250755287</v>
      </c>
    </row>
    <row r="556" spans="1:10" s="129" customFormat="1" ht="12.75">
      <c r="A556" s="133"/>
      <c r="B556" s="130"/>
      <c r="C556" s="130" t="s">
        <v>19</v>
      </c>
      <c r="D556" s="133" t="s">
        <v>1812</v>
      </c>
      <c r="E556" s="270" t="s">
        <v>1117</v>
      </c>
      <c r="F556" s="131" t="s">
        <v>362</v>
      </c>
      <c r="G556" s="161">
        <v>66200</v>
      </c>
      <c r="H556" s="161">
        <v>66200</v>
      </c>
      <c r="I556" s="132">
        <v>66141.13</v>
      </c>
      <c r="J556" s="301">
        <f t="shared" si="20"/>
        <v>99.91107250755287</v>
      </c>
    </row>
    <row r="557" spans="1:10" s="129" customFormat="1" ht="12.75">
      <c r="A557" s="133"/>
      <c r="B557" s="130"/>
      <c r="C557" s="130"/>
      <c r="D557" s="133"/>
      <c r="E557" s="133" t="s">
        <v>561</v>
      </c>
      <c r="F557" s="159" t="s">
        <v>363</v>
      </c>
      <c r="G557" s="160">
        <f>0+G$558+G$559</f>
        <v>472900</v>
      </c>
      <c r="H557" s="160">
        <f>0+H$558+H$559</f>
        <v>472900</v>
      </c>
      <c r="I557" s="160">
        <f>0+I$558+I$559</f>
        <v>468734.56</v>
      </c>
      <c r="J557" s="299">
        <f t="shared" si="20"/>
        <v>99.11917107210827</v>
      </c>
    </row>
    <row r="558" spans="1:10" s="129" customFormat="1" ht="12.75">
      <c r="A558" s="133"/>
      <c r="B558" s="130"/>
      <c r="C558" s="130" t="s">
        <v>19</v>
      </c>
      <c r="D558" s="133" t="s">
        <v>1813</v>
      </c>
      <c r="E558" s="270" t="s">
        <v>563</v>
      </c>
      <c r="F558" s="131" t="s">
        <v>365</v>
      </c>
      <c r="G558" s="161">
        <v>419900</v>
      </c>
      <c r="H558" s="161">
        <v>419900</v>
      </c>
      <c r="I558" s="132">
        <v>420353.19</v>
      </c>
      <c r="J558" s="301">
        <f t="shared" si="20"/>
        <v>100.10792807811384</v>
      </c>
    </row>
    <row r="559" spans="1:10" s="129" customFormat="1" ht="25.5">
      <c r="A559" s="133"/>
      <c r="B559" s="130"/>
      <c r="C559" s="130" t="s">
        <v>19</v>
      </c>
      <c r="D559" s="133" t="s">
        <v>1814</v>
      </c>
      <c r="E559" s="270" t="s">
        <v>565</v>
      </c>
      <c r="F559" s="131" t="s">
        <v>366</v>
      </c>
      <c r="G559" s="161">
        <v>53000</v>
      </c>
      <c r="H559" s="161">
        <v>53000</v>
      </c>
      <c r="I559" s="132">
        <v>48381.37</v>
      </c>
      <c r="J559" s="301">
        <f t="shared" si="20"/>
        <v>91.28560377358491</v>
      </c>
    </row>
    <row r="560" spans="1:10" s="129" customFormat="1" ht="12.75">
      <c r="A560" s="133"/>
      <c r="B560" s="130"/>
      <c r="C560" s="130"/>
      <c r="D560" s="133"/>
      <c r="E560" s="133" t="s">
        <v>566</v>
      </c>
      <c r="F560" s="159" t="s">
        <v>368</v>
      </c>
      <c r="G560" s="160">
        <f>0+G561+G$562</f>
        <v>158100</v>
      </c>
      <c r="H560" s="160">
        <f>0+H561+H$562</f>
        <v>158100</v>
      </c>
      <c r="I560" s="160">
        <f>0+I561+I$562</f>
        <v>112087.4</v>
      </c>
      <c r="J560" s="299">
        <f t="shared" si="20"/>
        <v>70.8965211891208</v>
      </c>
    </row>
    <row r="561" spans="1:10" s="129" customFormat="1" ht="12.75">
      <c r="A561" s="133"/>
      <c r="B561" s="130"/>
      <c r="C561" s="130"/>
      <c r="D561" s="133"/>
      <c r="E561" s="270" t="s">
        <v>568</v>
      </c>
      <c r="F561" s="131" t="s">
        <v>369</v>
      </c>
      <c r="G561" s="161">
        <v>54100</v>
      </c>
      <c r="H561" s="161">
        <v>54100</v>
      </c>
      <c r="I561" s="132">
        <v>8155.4</v>
      </c>
      <c r="J561" s="301">
        <f t="shared" si="20"/>
        <v>15.074676524953789</v>
      </c>
    </row>
    <row r="562" spans="1:10" s="129" customFormat="1" ht="25.5">
      <c r="A562" s="133"/>
      <c r="B562" s="130"/>
      <c r="C562" s="130" t="s">
        <v>19</v>
      </c>
      <c r="D562" s="133" t="s">
        <v>1816</v>
      </c>
      <c r="E562" s="270" t="s">
        <v>1196</v>
      </c>
      <c r="F562" s="131" t="s">
        <v>370</v>
      </c>
      <c r="G562" s="161">
        <v>104000</v>
      </c>
      <c r="H562" s="161">
        <v>104000</v>
      </c>
      <c r="I562" s="132">
        <v>103932</v>
      </c>
      <c r="J562" s="301">
        <f t="shared" si="20"/>
        <v>99.93461538461538</v>
      </c>
    </row>
    <row r="563" spans="1:10" s="129" customFormat="1" ht="12.75">
      <c r="A563" s="133"/>
      <c r="B563" s="130"/>
      <c r="C563" s="130"/>
      <c r="D563" s="133"/>
      <c r="E563" s="133" t="s">
        <v>569</v>
      </c>
      <c r="F563" s="159" t="s">
        <v>373</v>
      </c>
      <c r="G563" s="160">
        <f>0+G$564+G$565+G$566</f>
        <v>119400</v>
      </c>
      <c r="H563" s="160">
        <f>0+H$564+H$565+H$566</f>
        <v>119400</v>
      </c>
      <c r="I563" s="160">
        <f>0+I$564+I$565+I$566</f>
        <v>114300</v>
      </c>
      <c r="J563" s="299">
        <f t="shared" si="20"/>
        <v>95.7286432160804</v>
      </c>
    </row>
    <row r="564" spans="1:10" s="129" customFormat="1" ht="12.75">
      <c r="A564" s="133"/>
      <c r="B564" s="130"/>
      <c r="C564" s="130" t="s">
        <v>19</v>
      </c>
      <c r="D564" s="133" t="s">
        <v>1817</v>
      </c>
      <c r="E564" s="270" t="s">
        <v>1025</v>
      </c>
      <c r="F564" s="131" t="s">
        <v>374</v>
      </c>
      <c r="G564" s="161">
        <v>18000</v>
      </c>
      <c r="H564" s="161">
        <v>18000</v>
      </c>
      <c r="I564" s="132">
        <v>15900</v>
      </c>
      <c r="J564" s="301">
        <f t="shared" si="20"/>
        <v>88.33333333333333</v>
      </c>
    </row>
    <row r="565" spans="1:10" s="129" customFormat="1" ht="12.75">
      <c r="A565" s="133"/>
      <c r="B565" s="130"/>
      <c r="C565" s="130" t="s">
        <v>19</v>
      </c>
      <c r="D565" s="133" t="s">
        <v>1818</v>
      </c>
      <c r="E565" s="270" t="s">
        <v>1150</v>
      </c>
      <c r="F565" s="131" t="s">
        <v>375</v>
      </c>
      <c r="G565" s="161">
        <v>24200</v>
      </c>
      <c r="H565" s="161">
        <v>24200</v>
      </c>
      <c r="I565" s="132">
        <v>24200</v>
      </c>
      <c r="J565" s="301">
        <f t="shared" si="20"/>
        <v>100</v>
      </c>
    </row>
    <row r="566" spans="1:10" s="129" customFormat="1" ht="12.75">
      <c r="A566" s="133"/>
      <c r="B566" s="130"/>
      <c r="C566" s="130" t="s">
        <v>19</v>
      </c>
      <c r="D566" s="133" t="s">
        <v>1819</v>
      </c>
      <c r="E566" s="270" t="s">
        <v>571</v>
      </c>
      <c r="F566" s="131" t="s">
        <v>376</v>
      </c>
      <c r="G566" s="161">
        <v>77200</v>
      </c>
      <c r="H566" s="161">
        <v>77200</v>
      </c>
      <c r="I566" s="132">
        <v>74200</v>
      </c>
      <c r="J566" s="301">
        <f t="shared" si="20"/>
        <v>96.11398963730569</v>
      </c>
    </row>
    <row r="567" spans="1:10" s="129" customFormat="1" ht="12.75">
      <c r="A567" s="133"/>
      <c r="B567" s="130"/>
      <c r="C567" s="130"/>
      <c r="D567" s="133"/>
      <c r="E567" s="133" t="s">
        <v>543</v>
      </c>
      <c r="F567" s="159" t="s">
        <v>380</v>
      </c>
      <c r="G567" s="160">
        <f>0+G$568+G$569+G$570+G$571+G572+G$573+G574</f>
        <v>346400</v>
      </c>
      <c r="H567" s="160">
        <f>0+H$568+H$569+H$570+H$571+H572+H$573+H574</f>
        <v>346400</v>
      </c>
      <c r="I567" s="160">
        <f>0+I$568+I$569+I$570+I$571+I572+I$573+I574</f>
        <v>288655.18</v>
      </c>
      <c r="J567" s="299">
        <f t="shared" si="20"/>
        <v>83.33001732101616</v>
      </c>
    </row>
    <row r="568" spans="1:10" s="129" customFormat="1" ht="12.75">
      <c r="A568" s="133"/>
      <c r="B568" s="130"/>
      <c r="C568" s="130" t="s">
        <v>19</v>
      </c>
      <c r="D568" s="133" t="s">
        <v>1820</v>
      </c>
      <c r="E568" s="270" t="s">
        <v>819</v>
      </c>
      <c r="F568" s="131" t="s">
        <v>381</v>
      </c>
      <c r="G568" s="161">
        <v>26600</v>
      </c>
      <c r="H568" s="161">
        <v>26600</v>
      </c>
      <c r="I568" s="132">
        <v>24100</v>
      </c>
      <c r="J568" s="301">
        <f t="shared" si="20"/>
        <v>90.6015037593985</v>
      </c>
    </row>
    <row r="569" spans="1:10" s="129" customFormat="1" ht="12.75">
      <c r="A569" s="133"/>
      <c r="B569" s="130"/>
      <c r="C569" s="130" t="s">
        <v>19</v>
      </c>
      <c r="D569" s="133" t="s">
        <v>1821</v>
      </c>
      <c r="E569" s="270" t="s">
        <v>800</v>
      </c>
      <c r="F569" s="131" t="s">
        <v>382</v>
      </c>
      <c r="G569" s="161">
        <v>35000</v>
      </c>
      <c r="H569" s="161">
        <v>35000</v>
      </c>
      <c r="I569" s="132">
        <v>24300</v>
      </c>
      <c r="J569" s="301">
        <f t="shared" si="20"/>
        <v>69.42857142857143</v>
      </c>
    </row>
    <row r="570" spans="1:10" s="129" customFormat="1" ht="12.75">
      <c r="A570" s="133"/>
      <c r="B570" s="130"/>
      <c r="C570" s="130" t="s">
        <v>19</v>
      </c>
      <c r="D570" s="133" t="s">
        <v>1822</v>
      </c>
      <c r="E570" s="270" t="s">
        <v>809</v>
      </c>
      <c r="F570" s="131" t="s">
        <v>384</v>
      </c>
      <c r="G570" s="161">
        <v>55000</v>
      </c>
      <c r="H570" s="161">
        <v>55000</v>
      </c>
      <c r="I570" s="132">
        <v>51731.77</v>
      </c>
      <c r="J570" s="301">
        <f t="shared" si="20"/>
        <v>94.05776363636363</v>
      </c>
    </row>
    <row r="571" spans="1:10" s="129" customFormat="1" ht="12.75">
      <c r="A571" s="133"/>
      <c r="B571" s="130"/>
      <c r="C571" s="130" t="s">
        <v>19</v>
      </c>
      <c r="D571" s="133" t="s">
        <v>1823</v>
      </c>
      <c r="E571" s="270" t="s">
        <v>915</v>
      </c>
      <c r="F571" s="131" t="s">
        <v>385</v>
      </c>
      <c r="G571" s="161">
        <v>2900</v>
      </c>
      <c r="H571" s="161">
        <v>2900</v>
      </c>
      <c r="I571" s="132">
        <v>2910.11</v>
      </c>
      <c r="J571" s="301">
        <f t="shared" si="20"/>
        <v>100.34862068965518</v>
      </c>
    </row>
    <row r="572" spans="1:10" s="129" customFormat="1" ht="12.75">
      <c r="A572" s="133"/>
      <c r="B572" s="130"/>
      <c r="C572" s="130"/>
      <c r="D572" s="133"/>
      <c r="E572" s="270" t="s">
        <v>545</v>
      </c>
      <c r="F572" s="131" t="s">
        <v>387</v>
      </c>
      <c r="G572" s="161">
        <v>128900</v>
      </c>
      <c r="H572" s="161">
        <v>128900</v>
      </c>
      <c r="I572" s="132">
        <v>97613.3</v>
      </c>
      <c r="J572" s="301">
        <f t="shared" si="20"/>
        <v>75.72792862684251</v>
      </c>
    </row>
    <row r="573" spans="1:10" s="129" customFormat="1" ht="12.75">
      <c r="A573" s="133"/>
      <c r="B573" s="130"/>
      <c r="C573" s="130" t="s">
        <v>19</v>
      </c>
      <c r="D573" s="133" t="s">
        <v>1824</v>
      </c>
      <c r="E573" s="270" t="s">
        <v>1175</v>
      </c>
      <c r="F573" s="131" t="s">
        <v>388</v>
      </c>
      <c r="G573" s="161">
        <v>3000</v>
      </c>
      <c r="H573" s="161">
        <v>3000</v>
      </c>
      <c r="I573" s="132">
        <v>3000</v>
      </c>
      <c r="J573" s="301">
        <f t="shared" si="20"/>
        <v>100</v>
      </c>
    </row>
    <row r="574" spans="1:10" s="129" customFormat="1" ht="12.75">
      <c r="A574" s="133"/>
      <c r="B574" s="130"/>
      <c r="C574" s="130"/>
      <c r="D574" s="133"/>
      <c r="E574" s="270" t="s">
        <v>572</v>
      </c>
      <c r="F574" s="131" t="s">
        <v>389</v>
      </c>
      <c r="G574" s="161">
        <v>95000</v>
      </c>
      <c r="H574" s="161">
        <v>95000</v>
      </c>
      <c r="I574" s="132">
        <v>85000</v>
      </c>
      <c r="J574" s="301">
        <f t="shared" si="20"/>
        <v>89.47368421052632</v>
      </c>
    </row>
    <row r="575" spans="1:10" s="129" customFormat="1" ht="12.75">
      <c r="A575" s="133"/>
      <c r="B575" s="130"/>
      <c r="C575" s="130"/>
      <c r="D575" s="133"/>
      <c r="E575" s="133" t="s">
        <v>550</v>
      </c>
      <c r="F575" s="159" t="s">
        <v>391</v>
      </c>
      <c r="G575" s="160">
        <f>0+G$576</f>
        <v>2300</v>
      </c>
      <c r="H575" s="160">
        <f>0+H$576</f>
        <v>2300</v>
      </c>
      <c r="I575" s="160">
        <f>0+I$576</f>
        <v>2100</v>
      </c>
      <c r="J575" s="299">
        <f t="shared" si="20"/>
        <v>91.30434782608695</v>
      </c>
    </row>
    <row r="576" spans="1:10" s="129" customFormat="1" ht="12.75">
      <c r="A576" s="133"/>
      <c r="B576" s="130"/>
      <c r="C576" s="130" t="s">
        <v>19</v>
      </c>
      <c r="D576" s="133" t="s">
        <v>1825</v>
      </c>
      <c r="E576" s="270" t="s">
        <v>1126</v>
      </c>
      <c r="F576" s="131" t="s">
        <v>393</v>
      </c>
      <c r="G576" s="161">
        <v>2300</v>
      </c>
      <c r="H576" s="161">
        <v>2300</v>
      </c>
      <c r="I576" s="132">
        <v>2100</v>
      </c>
      <c r="J576" s="301">
        <f t="shared" si="20"/>
        <v>91.30434782608695</v>
      </c>
    </row>
    <row r="577" spans="1:10" s="129" customFormat="1" ht="12.75">
      <c r="A577" s="133"/>
      <c r="B577" s="130"/>
      <c r="C577" s="130"/>
      <c r="D577" s="133"/>
      <c r="E577" s="133" t="s">
        <v>619</v>
      </c>
      <c r="F577" s="159" t="s">
        <v>404</v>
      </c>
      <c r="G577" s="160">
        <f>0+G$578</f>
        <v>4200</v>
      </c>
      <c r="H577" s="160">
        <f>0+H$578</f>
        <v>4200</v>
      </c>
      <c r="I577" s="160">
        <f>0+I$578</f>
        <v>3800</v>
      </c>
      <c r="J577" s="299">
        <f t="shared" si="20"/>
        <v>90.47619047619048</v>
      </c>
    </row>
    <row r="578" spans="1:10" s="129" customFormat="1" ht="12.75">
      <c r="A578" s="133"/>
      <c r="B578" s="130"/>
      <c r="C578" s="130" t="s">
        <v>19</v>
      </c>
      <c r="D578" s="133" t="s">
        <v>1826</v>
      </c>
      <c r="E578" s="270" t="s">
        <v>1134</v>
      </c>
      <c r="F578" s="131" t="s">
        <v>405</v>
      </c>
      <c r="G578" s="161">
        <v>4200</v>
      </c>
      <c r="H578" s="161">
        <v>4200</v>
      </c>
      <c r="I578" s="132">
        <v>3800</v>
      </c>
      <c r="J578" s="301">
        <f t="shared" si="20"/>
        <v>90.47619047619048</v>
      </c>
    </row>
    <row r="579" spans="1:10" s="129" customFormat="1" ht="6.75" customHeight="1">
      <c r="A579" s="133"/>
      <c r="B579" s="130"/>
      <c r="C579" s="130"/>
      <c r="D579" s="133"/>
      <c r="E579" s="270"/>
      <c r="F579" s="131"/>
      <c r="G579" s="161"/>
      <c r="H579" s="161"/>
      <c r="I579" s="132"/>
      <c r="J579" s="301"/>
    </row>
    <row r="580" spans="1:10" s="129" customFormat="1" ht="12.75">
      <c r="A580" s="266" t="s">
        <v>2637</v>
      </c>
      <c r="B580" s="267"/>
      <c r="C580" s="267"/>
      <c r="D580" s="266"/>
      <c r="E580" s="267"/>
      <c r="F580" s="268" t="s">
        <v>2638</v>
      </c>
      <c r="G580" s="269">
        <f>G582+G585+G587+G590+G594+G600+G608+G610+G613+G615+G617</f>
        <v>1450580</v>
      </c>
      <c r="H580" s="269">
        <f>H582+H585+H587+H590+H594+H600+H608+H610+H613+H615+H617</f>
        <v>1450580</v>
      </c>
      <c r="I580" s="269">
        <f>I582+I585+I587+I590+I594+I600+I608+I610+I613+I615+I617</f>
        <v>548312.49</v>
      </c>
      <c r="J580" s="298">
        <f t="shared" si="20"/>
        <v>37.79953466889106</v>
      </c>
    </row>
    <row r="581" spans="1:10" s="129" customFormat="1" ht="6.75" customHeight="1">
      <c r="A581" s="133"/>
      <c r="B581" s="130"/>
      <c r="C581" s="130"/>
      <c r="D581" s="133"/>
      <c r="E581" s="130"/>
      <c r="F581" s="159"/>
      <c r="G581" s="160"/>
      <c r="H581" s="160"/>
      <c r="I581" s="160"/>
      <c r="J581" s="299"/>
    </row>
    <row r="582" spans="1:10" s="129" customFormat="1" ht="12.75">
      <c r="A582" s="133"/>
      <c r="B582" s="130"/>
      <c r="C582" s="130"/>
      <c r="D582" s="133"/>
      <c r="E582" s="133" t="s">
        <v>558</v>
      </c>
      <c r="F582" s="159" t="s">
        <v>356</v>
      </c>
      <c r="G582" s="160">
        <f>0+G$583+G$584</f>
        <v>236400</v>
      </c>
      <c r="H582" s="160">
        <f>0+H$583+H$584</f>
        <v>236400</v>
      </c>
      <c r="I582" s="160">
        <f>0+I$583+I$584</f>
        <v>221058.5</v>
      </c>
      <c r="J582" s="299">
        <f aca="true" t="shared" si="21" ref="J582:J641">IF(OR($H582=0,$I582=0),"-",$I582/$H582*100)</f>
        <v>93.51036379018612</v>
      </c>
    </row>
    <row r="583" spans="1:10" s="129" customFormat="1" ht="12.75">
      <c r="A583" s="133"/>
      <c r="B583" s="130"/>
      <c r="C583" s="130" t="s">
        <v>19</v>
      </c>
      <c r="D583" s="133" t="s">
        <v>1838</v>
      </c>
      <c r="E583" s="270" t="s">
        <v>560</v>
      </c>
      <c r="F583" s="131" t="s">
        <v>358</v>
      </c>
      <c r="G583" s="161">
        <v>234000</v>
      </c>
      <c r="H583" s="161">
        <v>234000</v>
      </c>
      <c r="I583" s="132">
        <v>221058.5</v>
      </c>
      <c r="J583" s="301">
        <f t="shared" si="21"/>
        <v>94.46944444444443</v>
      </c>
    </row>
    <row r="584" spans="1:10" s="129" customFormat="1" ht="12.75">
      <c r="A584" s="133"/>
      <c r="B584" s="130"/>
      <c r="C584" s="130" t="s">
        <v>19</v>
      </c>
      <c r="D584" s="133" t="s">
        <v>1839</v>
      </c>
      <c r="E584" s="270" t="s">
        <v>1115</v>
      </c>
      <c r="F584" s="131" t="s">
        <v>359</v>
      </c>
      <c r="G584" s="161">
        <v>2400</v>
      </c>
      <c r="H584" s="161">
        <v>2400</v>
      </c>
      <c r="I584" s="132">
        <v>0</v>
      </c>
      <c r="J584" s="301" t="str">
        <f t="shared" si="21"/>
        <v>-</v>
      </c>
    </row>
    <row r="585" spans="1:10" s="129" customFormat="1" ht="12.75">
      <c r="A585" s="133"/>
      <c r="B585" s="130"/>
      <c r="C585" s="130"/>
      <c r="D585" s="133"/>
      <c r="E585" s="133" t="s">
        <v>1114</v>
      </c>
      <c r="F585" s="159" t="s">
        <v>362</v>
      </c>
      <c r="G585" s="160">
        <f>0+G$586</f>
        <v>5380</v>
      </c>
      <c r="H585" s="160">
        <f>0+H$586</f>
        <v>5380</v>
      </c>
      <c r="I585" s="160">
        <f>0+I$586</f>
        <v>0</v>
      </c>
      <c r="J585" s="299" t="str">
        <f t="shared" si="21"/>
        <v>-</v>
      </c>
    </row>
    <row r="586" spans="1:10" s="129" customFormat="1" ht="12.75">
      <c r="A586" s="133"/>
      <c r="B586" s="130"/>
      <c r="C586" s="130" t="s">
        <v>19</v>
      </c>
      <c r="D586" s="133" t="s">
        <v>1840</v>
      </c>
      <c r="E586" s="270" t="s">
        <v>1117</v>
      </c>
      <c r="F586" s="131" t="s">
        <v>362</v>
      </c>
      <c r="G586" s="161">
        <v>5380</v>
      </c>
      <c r="H586" s="161">
        <v>5380</v>
      </c>
      <c r="I586" s="132">
        <v>0</v>
      </c>
      <c r="J586" s="301" t="str">
        <f t="shared" si="21"/>
        <v>-</v>
      </c>
    </row>
    <row r="587" spans="1:10" s="129" customFormat="1" ht="12.75">
      <c r="A587" s="133"/>
      <c r="B587" s="130"/>
      <c r="C587" s="130"/>
      <c r="D587" s="133"/>
      <c r="E587" s="133" t="s">
        <v>561</v>
      </c>
      <c r="F587" s="159" t="s">
        <v>363</v>
      </c>
      <c r="G587" s="160">
        <f>0+G$588+G$589</f>
        <v>35500</v>
      </c>
      <c r="H587" s="160">
        <f>0+H$588+H$589</f>
        <v>35500</v>
      </c>
      <c r="I587" s="160">
        <f>0+I$588+I$589</f>
        <v>33600.9</v>
      </c>
      <c r="J587" s="299">
        <f t="shared" si="21"/>
        <v>94.65042253521128</v>
      </c>
    </row>
    <row r="588" spans="1:10" s="129" customFormat="1" ht="12.75">
      <c r="A588" s="133"/>
      <c r="B588" s="130"/>
      <c r="C588" s="130" t="s">
        <v>19</v>
      </c>
      <c r="D588" s="133" t="s">
        <v>1841</v>
      </c>
      <c r="E588" s="270" t="s">
        <v>563</v>
      </c>
      <c r="F588" s="131" t="s">
        <v>365</v>
      </c>
      <c r="G588" s="161">
        <v>31500</v>
      </c>
      <c r="H588" s="161">
        <v>31500</v>
      </c>
      <c r="I588" s="132">
        <v>29842.9</v>
      </c>
      <c r="J588" s="301">
        <f t="shared" si="21"/>
        <v>94.73936507936507</v>
      </c>
    </row>
    <row r="589" spans="1:10" s="129" customFormat="1" ht="25.5">
      <c r="A589" s="133"/>
      <c r="B589" s="130"/>
      <c r="C589" s="130" t="s">
        <v>19</v>
      </c>
      <c r="D589" s="133" t="s">
        <v>1842</v>
      </c>
      <c r="E589" s="270" t="s">
        <v>565</v>
      </c>
      <c r="F589" s="131" t="s">
        <v>366</v>
      </c>
      <c r="G589" s="161">
        <v>4000</v>
      </c>
      <c r="H589" s="161">
        <v>4000</v>
      </c>
      <c r="I589" s="132">
        <v>3758</v>
      </c>
      <c r="J589" s="301">
        <f t="shared" si="21"/>
        <v>93.95</v>
      </c>
    </row>
    <row r="590" spans="1:10" s="129" customFormat="1" ht="12.75">
      <c r="A590" s="133"/>
      <c r="B590" s="130"/>
      <c r="C590" s="130"/>
      <c r="D590" s="133"/>
      <c r="E590" s="133" t="s">
        <v>566</v>
      </c>
      <c r="F590" s="159" t="s">
        <v>368</v>
      </c>
      <c r="G590" s="160">
        <f>0+G$591+G$592+G$593</f>
        <v>20300</v>
      </c>
      <c r="H590" s="160">
        <f>0+H$591+H$592+H$593</f>
        <v>20300</v>
      </c>
      <c r="I590" s="160">
        <f>0+I$591+I$592+I$593</f>
        <v>15799</v>
      </c>
      <c r="J590" s="299">
        <f t="shared" si="21"/>
        <v>77.82758620689656</v>
      </c>
    </row>
    <row r="591" spans="1:10" s="129" customFormat="1" ht="12.75">
      <c r="A591" s="133"/>
      <c r="B591" s="130"/>
      <c r="C591" s="130" t="s">
        <v>19</v>
      </c>
      <c r="D591" s="133" t="s">
        <v>1844</v>
      </c>
      <c r="E591" s="270" t="s">
        <v>568</v>
      </c>
      <c r="F591" s="131" t="s">
        <v>369</v>
      </c>
      <c r="G591" s="161">
        <v>5000</v>
      </c>
      <c r="H591" s="161">
        <v>5000</v>
      </c>
      <c r="I591" s="132">
        <v>3500</v>
      </c>
      <c r="J591" s="301">
        <f t="shared" si="21"/>
        <v>70</v>
      </c>
    </row>
    <row r="592" spans="1:10" s="129" customFormat="1" ht="25.5">
      <c r="A592" s="133"/>
      <c r="B592" s="130"/>
      <c r="C592" s="130" t="s">
        <v>19</v>
      </c>
      <c r="D592" s="133" t="s">
        <v>1845</v>
      </c>
      <c r="E592" s="270" t="s">
        <v>1196</v>
      </c>
      <c r="F592" s="131" t="s">
        <v>370</v>
      </c>
      <c r="G592" s="161">
        <v>12300</v>
      </c>
      <c r="H592" s="161">
        <v>12300</v>
      </c>
      <c r="I592" s="132">
        <v>12299</v>
      </c>
      <c r="J592" s="301">
        <f t="shared" si="21"/>
        <v>99.99186991869918</v>
      </c>
    </row>
    <row r="593" spans="1:10" s="129" customFormat="1" ht="12.75">
      <c r="A593" s="133"/>
      <c r="B593" s="130"/>
      <c r="C593" s="130" t="s">
        <v>19</v>
      </c>
      <c r="D593" s="133" t="s">
        <v>1846</v>
      </c>
      <c r="E593" s="270" t="s">
        <v>1129</v>
      </c>
      <c r="F593" s="131" t="s">
        <v>371</v>
      </c>
      <c r="G593" s="161">
        <v>3000</v>
      </c>
      <c r="H593" s="161">
        <v>3000</v>
      </c>
      <c r="I593" s="132">
        <v>0</v>
      </c>
      <c r="J593" s="301" t="str">
        <f t="shared" si="21"/>
        <v>-</v>
      </c>
    </row>
    <row r="594" spans="1:10" s="129" customFormat="1" ht="12.75">
      <c r="A594" s="133"/>
      <c r="B594" s="130"/>
      <c r="C594" s="130"/>
      <c r="D594" s="133"/>
      <c r="E594" s="133" t="s">
        <v>569</v>
      </c>
      <c r="F594" s="159" t="s">
        <v>373</v>
      </c>
      <c r="G594" s="160">
        <f>0+G$595+G$596+G$597+G$598+G$599</f>
        <v>249000</v>
      </c>
      <c r="H594" s="160">
        <f>0+H$595+H$596+H$597+H$598+H$599</f>
        <v>249000</v>
      </c>
      <c r="I594" s="160">
        <f>0+I$595+I$596+I$597+I$598+I$599</f>
        <v>35250</v>
      </c>
      <c r="J594" s="299">
        <f t="shared" si="21"/>
        <v>14.156626506024098</v>
      </c>
    </row>
    <row r="595" spans="1:10" s="129" customFormat="1" ht="12.75">
      <c r="A595" s="133"/>
      <c r="B595" s="130"/>
      <c r="C595" s="130" t="s">
        <v>19</v>
      </c>
      <c r="D595" s="133" t="s">
        <v>1847</v>
      </c>
      <c r="E595" s="270" t="s">
        <v>1025</v>
      </c>
      <c r="F595" s="131" t="s">
        <v>374</v>
      </c>
      <c r="G595" s="161">
        <v>24000</v>
      </c>
      <c r="H595" s="161">
        <v>24000</v>
      </c>
      <c r="I595" s="132">
        <v>5500</v>
      </c>
      <c r="J595" s="301">
        <f t="shared" si="21"/>
        <v>22.916666666666664</v>
      </c>
    </row>
    <row r="596" spans="1:10" s="129" customFormat="1" ht="12.75">
      <c r="A596" s="133"/>
      <c r="B596" s="130"/>
      <c r="C596" s="130" t="s">
        <v>19</v>
      </c>
      <c r="D596" s="133" t="s">
        <v>1848</v>
      </c>
      <c r="E596" s="270" t="s">
        <v>1150</v>
      </c>
      <c r="F596" s="131" t="s">
        <v>375</v>
      </c>
      <c r="G596" s="161">
        <v>10000</v>
      </c>
      <c r="H596" s="161">
        <v>10000</v>
      </c>
      <c r="I596" s="132">
        <v>4950</v>
      </c>
      <c r="J596" s="301">
        <f t="shared" si="21"/>
        <v>49.5</v>
      </c>
    </row>
    <row r="597" spans="1:10" s="129" customFormat="1" ht="12.75">
      <c r="A597" s="133"/>
      <c r="B597" s="130"/>
      <c r="C597" s="130" t="s">
        <v>19</v>
      </c>
      <c r="D597" s="133" t="s">
        <v>1849</v>
      </c>
      <c r="E597" s="270" t="s">
        <v>571</v>
      </c>
      <c r="F597" s="131" t="s">
        <v>376</v>
      </c>
      <c r="G597" s="161">
        <v>140000</v>
      </c>
      <c r="H597" s="161">
        <v>140000</v>
      </c>
      <c r="I597" s="132">
        <v>4000</v>
      </c>
      <c r="J597" s="301">
        <f t="shared" si="21"/>
        <v>2.857142857142857</v>
      </c>
    </row>
    <row r="598" spans="1:10" s="129" customFormat="1" ht="25.5">
      <c r="A598" s="133"/>
      <c r="B598" s="130"/>
      <c r="C598" s="130" t="s">
        <v>19</v>
      </c>
      <c r="D598" s="133" t="s">
        <v>1850</v>
      </c>
      <c r="E598" s="270" t="s">
        <v>1165</v>
      </c>
      <c r="F598" s="131" t="s">
        <v>377</v>
      </c>
      <c r="G598" s="161">
        <v>65000</v>
      </c>
      <c r="H598" s="161">
        <v>65000</v>
      </c>
      <c r="I598" s="132">
        <v>14000</v>
      </c>
      <c r="J598" s="301">
        <f t="shared" si="21"/>
        <v>21.53846153846154</v>
      </c>
    </row>
    <row r="599" spans="1:10" s="129" customFormat="1" ht="12.75">
      <c r="A599" s="133"/>
      <c r="B599" s="130"/>
      <c r="C599" s="130" t="s">
        <v>19</v>
      </c>
      <c r="D599" s="133" t="s">
        <v>1851</v>
      </c>
      <c r="E599" s="270" t="s">
        <v>806</v>
      </c>
      <c r="F599" s="131" t="s">
        <v>378</v>
      </c>
      <c r="G599" s="161">
        <v>10000</v>
      </c>
      <c r="H599" s="161">
        <v>10000</v>
      </c>
      <c r="I599" s="132">
        <v>6800</v>
      </c>
      <c r="J599" s="301">
        <f t="shared" si="21"/>
        <v>68</v>
      </c>
    </row>
    <row r="600" spans="1:10" s="129" customFormat="1" ht="12.75">
      <c r="A600" s="133"/>
      <c r="B600" s="130"/>
      <c r="C600" s="130"/>
      <c r="D600" s="133"/>
      <c r="E600" s="133" t="s">
        <v>543</v>
      </c>
      <c r="F600" s="159" t="s">
        <v>380</v>
      </c>
      <c r="G600" s="160">
        <f>0+G$601+G$602+G603+G$604+G$605+G$606+G$607</f>
        <v>710000</v>
      </c>
      <c r="H600" s="160">
        <f>0+H$601+H$602+H603+H$604+H$605+H$606+H$607</f>
        <v>710000</v>
      </c>
      <c r="I600" s="160">
        <f>0+I$601+I$602+I603+I$604+I$605+I$606+I$607</f>
        <v>190794.09</v>
      </c>
      <c r="J600" s="299">
        <f t="shared" si="21"/>
        <v>26.87240704225352</v>
      </c>
    </row>
    <row r="601" spans="1:10" s="129" customFormat="1" ht="12.75">
      <c r="A601" s="133"/>
      <c r="B601" s="130"/>
      <c r="C601" s="130" t="s">
        <v>19</v>
      </c>
      <c r="D601" s="133" t="s">
        <v>1852</v>
      </c>
      <c r="E601" s="270" t="s">
        <v>819</v>
      </c>
      <c r="F601" s="131" t="s">
        <v>381</v>
      </c>
      <c r="G601" s="161">
        <v>25000</v>
      </c>
      <c r="H601" s="161">
        <v>25000</v>
      </c>
      <c r="I601" s="132">
        <v>3000</v>
      </c>
      <c r="J601" s="301">
        <f t="shared" si="21"/>
        <v>12</v>
      </c>
    </row>
    <row r="602" spans="1:10" s="129" customFormat="1" ht="12.75">
      <c r="A602" s="133"/>
      <c r="B602" s="130"/>
      <c r="C602" s="130" t="s">
        <v>19</v>
      </c>
      <c r="D602" s="133" t="s">
        <v>1853</v>
      </c>
      <c r="E602" s="270" t="s">
        <v>800</v>
      </c>
      <c r="F602" s="131" t="s">
        <v>382</v>
      </c>
      <c r="G602" s="161">
        <v>200000</v>
      </c>
      <c r="H602" s="161">
        <v>200000</v>
      </c>
      <c r="I602" s="132">
        <v>114000</v>
      </c>
      <c r="J602" s="301">
        <f t="shared" si="21"/>
        <v>56.99999999999999</v>
      </c>
    </row>
    <row r="603" spans="1:10" s="129" customFormat="1" ht="12.75">
      <c r="A603" s="133"/>
      <c r="B603" s="130"/>
      <c r="C603" s="130"/>
      <c r="D603" s="133"/>
      <c r="E603" s="270" t="s">
        <v>544</v>
      </c>
      <c r="F603" s="131" t="s">
        <v>383</v>
      </c>
      <c r="G603" s="161">
        <v>40000</v>
      </c>
      <c r="H603" s="161">
        <v>40000</v>
      </c>
      <c r="I603" s="132">
        <v>9900</v>
      </c>
      <c r="J603" s="301">
        <f t="shared" si="21"/>
        <v>24.75</v>
      </c>
    </row>
    <row r="604" spans="1:10" s="129" customFormat="1" ht="12.75">
      <c r="A604" s="133"/>
      <c r="B604" s="130"/>
      <c r="C604" s="130" t="s">
        <v>19</v>
      </c>
      <c r="D604" s="133" t="s">
        <v>1854</v>
      </c>
      <c r="E604" s="270" t="s">
        <v>809</v>
      </c>
      <c r="F604" s="131" t="s">
        <v>384</v>
      </c>
      <c r="G604" s="161">
        <v>60000</v>
      </c>
      <c r="H604" s="161">
        <v>60000</v>
      </c>
      <c r="I604" s="132">
        <v>4100</v>
      </c>
      <c r="J604" s="301">
        <f t="shared" si="21"/>
        <v>6.833333333333333</v>
      </c>
    </row>
    <row r="605" spans="1:10" s="129" customFormat="1" ht="12.75">
      <c r="A605" s="133"/>
      <c r="B605" s="130"/>
      <c r="C605" s="130" t="s">
        <v>19</v>
      </c>
      <c r="D605" s="133" t="s">
        <v>1855</v>
      </c>
      <c r="E605" s="270" t="s">
        <v>545</v>
      </c>
      <c r="F605" s="131" t="s">
        <v>387</v>
      </c>
      <c r="G605" s="161">
        <v>90000</v>
      </c>
      <c r="H605" s="161">
        <v>90000</v>
      </c>
      <c r="I605" s="132">
        <v>11444.09</v>
      </c>
      <c r="J605" s="301">
        <f t="shared" si="21"/>
        <v>12.715655555555555</v>
      </c>
    </row>
    <row r="606" spans="1:10" s="129" customFormat="1" ht="12.75">
      <c r="A606" s="133"/>
      <c r="B606" s="130"/>
      <c r="C606" s="130" t="s">
        <v>19</v>
      </c>
      <c r="D606" s="133" t="s">
        <v>1856</v>
      </c>
      <c r="E606" s="270" t="s">
        <v>1175</v>
      </c>
      <c r="F606" s="131" t="s">
        <v>388</v>
      </c>
      <c r="G606" s="161">
        <v>5000</v>
      </c>
      <c r="H606" s="161">
        <v>5000</v>
      </c>
      <c r="I606" s="132">
        <v>4000</v>
      </c>
      <c r="J606" s="301">
        <f t="shared" si="21"/>
        <v>80</v>
      </c>
    </row>
    <row r="607" spans="1:10" s="129" customFormat="1" ht="12.75">
      <c r="A607" s="133"/>
      <c r="B607" s="130"/>
      <c r="C607" s="130" t="s">
        <v>19</v>
      </c>
      <c r="D607" s="133" t="s">
        <v>1857</v>
      </c>
      <c r="E607" s="270" t="s">
        <v>572</v>
      </c>
      <c r="F607" s="131" t="s">
        <v>389</v>
      </c>
      <c r="G607" s="161">
        <v>290000</v>
      </c>
      <c r="H607" s="161">
        <v>290000</v>
      </c>
      <c r="I607" s="132">
        <v>44350</v>
      </c>
      <c r="J607" s="301">
        <f t="shared" si="21"/>
        <v>15.293103448275863</v>
      </c>
    </row>
    <row r="608" spans="1:10" s="129" customFormat="1" ht="25.5">
      <c r="A608" s="133"/>
      <c r="B608" s="130"/>
      <c r="C608" s="130"/>
      <c r="D608" s="133"/>
      <c r="E608" s="133" t="s">
        <v>1042</v>
      </c>
      <c r="F608" s="159" t="s">
        <v>390</v>
      </c>
      <c r="G608" s="160">
        <f>G609</f>
        <v>30000</v>
      </c>
      <c r="H608" s="160">
        <f>H609</f>
        <v>30000</v>
      </c>
      <c r="I608" s="160">
        <f>I609</f>
        <v>2500</v>
      </c>
      <c r="J608" s="299">
        <f>IF(OR($H608=0,$I608=0),"-",$I608/$H608*100)</f>
        <v>8.333333333333332</v>
      </c>
    </row>
    <row r="609" spans="1:10" s="129" customFormat="1" ht="12.75">
      <c r="A609" s="133"/>
      <c r="B609" s="130"/>
      <c r="C609" s="130"/>
      <c r="D609" s="133"/>
      <c r="E609" s="270" t="s">
        <v>1044</v>
      </c>
      <c r="F609" s="131" t="s">
        <v>390</v>
      </c>
      <c r="G609" s="161">
        <v>30000</v>
      </c>
      <c r="H609" s="161">
        <v>30000</v>
      </c>
      <c r="I609" s="132">
        <v>2500</v>
      </c>
      <c r="J609" s="301">
        <f>IF(OR($H609=0,$I609=0),"-",$I609/$H609*100)</f>
        <v>8.333333333333332</v>
      </c>
    </row>
    <row r="610" spans="1:10" s="129" customFormat="1" ht="12.75">
      <c r="A610" s="133"/>
      <c r="B610" s="130"/>
      <c r="C610" s="130"/>
      <c r="D610" s="133"/>
      <c r="E610" s="133" t="s">
        <v>550</v>
      </c>
      <c r="F610" s="159" t="s">
        <v>391</v>
      </c>
      <c r="G610" s="160">
        <f>0+G611+G$612</f>
        <v>22000</v>
      </c>
      <c r="H610" s="160">
        <f>0+H611+H$612</f>
        <v>22000</v>
      </c>
      <c r="I610" s="160">
        <f>0+I611+I$612</f>
        <v>0</v>
      </c>
      <c r="J610" s="299" t="str">
        <f t="shared" si="21"/>
        <v>-</v>
      </c>
    </row>
    <row r="611" spans="1:10" s="129" customFormat="1" ht="25.5">
      <c r="A611" s="133"/>
      <c r="B611" s="130"/>
      <c r="C611" s="130"/>
      <c r="D611" s="133"/>
      <c r="E611" s="270" t="s">
        <v>952</v>
      </c>
      <c r="F611" s="131" t="s">
        <v>392</v>
      </c>
      <c r="G611" s="161">
        <v>20000</v>
      </c>
      <c r="H611" s="161">
        <v>20000</v>
      </c>
      <c r="I611" s="132">
        <v>0</v>
      </c>
      <c r="J611" s="301" t="str">
        <f t="shared" si="21"/>
        <v>-</v>
      </c>
    </row>
    <row r="612" spans="1:10" s="129" customFormat="1" ht="12.75">
      <c r="A612" s="133"/>
      <c r="B612" s="130"/>
      <c r="C612" s="130" t="s">
        <v>19</v>
      </c>
      <c r="D612" s="133" t="s">
        <v>1858</v>
      </c>
      <c r="E612" s="270" t="s">
        <v>1126</v>
      </c>
      <c r="F612" s="131" t="s">
        <v>393</v>
      </c>
      <c r="G612" s="161">
        <v>2000</v>
      </c>
      <c r="H612" s="161">
        <v>2000</v>
      </c>
      <c r="I612" s="132">
        <v>0</v>
      </c>
      <c r="J612" s="301" t="str">
        <f t="shared" si="21"/>
        <v>-</v>
      </c>
    </row>
    <row r="613" spans="1:10" s="129" customFormat="1" ht="12.75">
      <c r="A613" s="133"/>
      <c r="B613" s="130"/>
      <c r="C613" s="130"/>
      <c r="D613" s="133"/>
      <c r="E613" s="133" t="s">
        <v>619</v>
      </c>
      <c r="F613" s="159" t="s">
        <v>404</v>
      </c>
      <c r="G613" s="160">
        <f>0+G$614</f>
        <v>7000</v>
      </c>
      <c r="H613" s="160">
        <f>0+H$614</f>
        <v>7000</v>
      </c>
      <c r="I613" s="160">
        <f>0+I$614</f>
        <v>750</v>
      </c>
      <c r="J613" s="299">
        <f t="shared" si="21"/>
        <v>10.714285714285714</v>
      </c>
    </row>
    <row r="614" spans="1:10" s="129" customFormat="1" ht="12.75">
      <c r="A614" s="133"/>
      <c r="B614" s="130"/>
      <c r="C614" s="130" t="s">
        <v>19</v>
      </c>
      <c r="D614" s="133" t="s">
        <v>1859</v>
      </c>
      <c r="E614" s="270" t="s">
        <v>1134</v>
      </c>
      <c r="F614" s="131" t="s">
        <v>405</v>
      </c>
      <c r="G614" s="161">
        <v>7000</v>
      </c>
      <c r="H614" s="161">
        <v>7000</v>
      </c>
      <c r="I614" s="132">
        <v>750</v>
      </c>
      <c r="J614" s="301">
        <f t="shared" si="21"/>
        <v>10.714285714285714</v>
      </c>
    </row>
    <row r="615" spans="1:10" s="129" customFormat="1" ht="12.75">
      <c r="A615" s="133"/>
      <c r="B615" s="130"/>
      <c r="C615" s="130"/>
      <c r="D615" s="133"/>
      <c r="E615" s="133" t="s">
        <v>1867</v>
      </c>
      <c r="F615" s="159" t="s">
        <v>438</v>
      </c>
      <c r="G615" s="160">
        <f>0+G$616</f>
        <v>6000</v>
      </c>
      <c r="H615" s="160">
        <f>0+H$616</f>
        <v>6000</v>
      </c>
      <c r="I615" s="160">
        <f>0+I$616</f>
        <v>6000</v>
      </c>
      <c r="J615" s="299">
        <f t="shared" si="21"/>
        <v>100</v>
      </c>
    </row>
    <row r="616" spans="1:10" s="129" customFormat="1" ht="12.75">
      <c r="A616" s="133"/>
      <c r="B616" s="130"/>
      <c r="C616" s="130" t="s">
        <v>321</v>
      </c>
      <c r="D616" s="133" t="s">
        <v>1868</v>
      </c>
      <c r="E616" s="270" t="s">
        <v>1869</v>
      </c>
      <c r="F616" s="131" t="s">
        <v>439</v>
      </c>
      <c r="G616" s="161">
        <v>6000</v>
      </c>
      <c r="H616" s="161">
        <v>6000</v>
      </c>
      <c r="I616" s="132">
        <v>6000</v>
      </c>
      <c r="J616" s="301">
        <f t="shared" si="21"/>
        <v>100</v>
      </c>
    </row>
    <row r="617" spans="1:10" s="129" customFormat="1" ht="12.75">
      <c r="A617" s="133"/>
      <c r="B617" s="130"/>
      <c r="C617" s="130"/>
      <c r="D617" s="133"/>
      <c r="E617" s="133" t="s">
        <v>812</v>
      </c>
      <c r="F617" s="159" t="s">
        <v>445</v>
      </c>
      <c r="G617" s="160">
        <f>0+G$618+G$619+G$620</f>
        <v>129000</v>
      </c>
      <c r="H617" s="160">
        <f>0+H$618+H$619+H$620</f>
        <v>129000</v>
      </c>
      <c r="I617" s="160">
        <f>0+I$618+I$619+I$620</f>
        <v>42560</v>
      </c>
      <c r="J617" s="299">
        <f t="shared" si="21"/>
        <v>32.992248062015506</v>
      </c>
    </row>
    <row r="618" spans="1:10" s="129" customFormat="1" ht="12.75">
      <c r="A618" s="133"/>
      <c r="B618" s="130"/>
      <c r="C618" s="130" t="s">
        <v>321</v>
      </c>
      <c r="D618" s="133" t="s">
        <v>1870</v>
      </c>
      <c r="E618" s="270" t="s">
        <v>1032</v>
      </c>
      <c r="F618" s="131" t="s">
        <v>446</v>
      </c>
      <c r="G618" s="161">
        <v>60000</v>
      </c>
      <c r="H618" s="161">
        <v>60000</v>
      </c>
      <c r="I618" s="132">
        <v>10900</v>
      </c>
      <c r="J618" s="301">
        <f t="shared" si="21"/>
        <v>18.166666666666668</v>
      </c>
    </row>
    <row r="619" spans="1:10" s="129" customFormat="1" ht="12.75">
      <c r="A619" s="133"/>
      <c r="B619" s="130"/>
      <c r="C619" s="130" t="s">
        <v>321</v>
      </c>
      <c r="D619" s="133" t="s">
        <v>1871</v>
      </c>
      <c r="E619" s="270" t="s">
        <v>1036</v>
      </c>
      <c r="F619" s="131" t="s">
        <v>450</v>
      </c>
      <c r="G619" s="161">
        <v>29000</v>
      </c>
      <c r="H619" s="161">
        <v>29000</v>
      </c>
      <c r="I619" s="132">
        <v>4660</v>
      </c>
      <c r="J619" s="301">
        <f t="shared" si="21"/>
        <v>16.06896551724138</v>
      </c>
    </row>
    <row r="620" spans="1:10" s="129" customFormat="1" ht="12.75">
      <c r="A620" s="133"/>
      <c r="B620" s="130"/>
      <c r="C620" s="130" t="s">
        <v>321</v>
      </c>
      <c r="D620" s="133" t="s">
        <v>1872</v>
      </c>
      <c r="E620" s="270" t="s">
        <v>814</v>
      </c>
      <c r="F620" s="131" t="s">
        <v>452</v>
      </c>
      <c r="G620" s="161">
        <v>40000</v>
      </c>
      <c r="H620" s="161">
        <v>40000</v>
      </c>
      <c r="I620" s="132">
        <v>27000</v>
      </c>
      <c r="J620" s="301">
        <f t="shared" si="21"/>
        <v>67.5</v>
      </c>
    </row>
    <row r="621" spans="1:10" s="129" customFormat="1" ht="6.75" customHeight="1">
      <c r="A621" s="133"/>
      <c r="B621" s="130"/>
      <c r="C621" s="130"/>
      <c r="D621" s="133"/>
      <c r="E621" s="270"/>
      <c r="F621" s="131"/>
      <c r="G621" s="161"/>
      <c r="H621" s="161"/>
      <c r="I621" s="132"/>
      <c r="J621" s="301"/>
    </row>
    <row r="622" spans="1:10" s="129" customFormat="1" ht="25.5">
      <c r="A622" s="266" t="s">
        <v>2639</v>
      </c>
      <c r="B622" s="267"/>
      <c r="C622" s="267"/>
      <c r="D622" s="266"/>
      <c r="E622" s="267"/>
      <c r="F622" s="268" t="s">
        <v>2641</v>
      </c>
      <c r="G622" s="269">
        <f>G624</f>
        <v>89304000</v>
      </c>
      <c r="H622" s="269">
        <f>H624</f>
        <v>91755490</v>
      </c>
      <c r="I622" s="269">
        <f>I624</f>
        <v>88024019.33</v>
      </c>
      <c r="J622" s="298">
        <f t="shared" si="21"/>
        <v>95.93324533496579</v>
      </c>
    </row>
    <row r="623" spans="1:10" s="121" customFormat="1" ht="6.75" customHeight="1">
      <c r="A623" s="133"/>
      <c r="B623" s="130"/>
      <c r="C623" s="130"/>
      <c r="D623" s="133"/>
      <c r="E623" s="130"/>
      <c r="F623" s="159"/>
      <c r="G623" s="160"/>
      <c r="H623" s="160"/>
      <c r="I623" s="160"/>
      <c r="J623" s="299"/>
    </row>
    <row r="624" spans="1:10" s="129" customFormat="1" ht="25.5">
      <c r="A624" s="266" t="s">
        <v>2640</v>
      </c>
      <c r="B624" s="267"/>
      <c r="C624" s="267"/>
      <c r="D624" s="266"/>
      <c r="E624" s="267"/>
      <c r="F624" s="268" t="s">
        <v>2676</v>
      </c>
      <c r="G624" s="269">
        <f>G626+G633+G636+G638+G642+G644+G646+G648+G650+G652</f>
        <v>89304000</v>
      </c>
      <c r="H624" s="269">
        <f>H626+H633+H636+H638+H642+H644+H646+H648+H650+H652</f>
        <v>91755490</v>
      </c>
      <c r="I624" s="269">
        <f>I626+I633+I636+I638+I642+I644+I646+I648+I650+I652</f>
        <v>88024019.33</v>
      </c>
      <c r="J624" s="298">
        <f t="shared" si="21"/>
        <v>95.93324533496579</v>
      </c>
    </row>
    <row r="625" spans="1:10" s="129" customFormat="1" ht="6.75" customHeight="1">
      <c r="A625" s="133"/>
      <c r="B625" s="130"/>
      <c r="C625" s="130"/>
      <c r="D625" s="133"/>
      <c r="E625" s="130"/>
      <c r="F625" s="159"/>
      <c r="G625" s="160"/>
      <c r="H625" s="160"/>
      <c r="I625" s="160"/>
      <c r="J625" s="299"/>
    </row>
    <row r="626" spans="1:10" s="129" customFormat="1" ht="12.75">
      <c r="A626" s="133"/>
      <c r="B626" s="130"/>
      <c r="C626" s="130"/>
      <c r="D626" s="133"/>
      <c r="E626" s="133" t="s">
        <v>543</v>
      </c>
      <c r="F626" s="159" t="s">
        <v>380</v>
      </c>
      <c r="G626" s="160">
        <f>G627+G628+G629+G630+G631+G632</f>
        <v>36930000</v>
      </c>
      <c r="H626" s="160">
        <f>H627+H628+H629+H630+H631+H632</f>
        <v>41089740</v>
      </c>
      <c r="I626" s="160">
        <f>I627+I628+I629+I630+I631+I632</f>
        <v>41089239.87</v>
      </c>
      <c r="J626" s="299">
        <f t="shared" si="21"/>
        <v>99.99878283483905</v>
      </c>
    </row>
    <row r="627" spans="1:10" s="129" customFormat="1" ht="12.75">
      <c r="A627" s="133"/>
      <c r="B627" s="130"/>
      <c r="C627" s="130"/>
      <c r="D627" s="133"/>
      <c r="E627" s="270" t="s">
        <v>800</v>
      </c>
      <c r="F627" s="131" t="s">
        <v>382</v>
      </c>
      <c r="G627" s="262">
        <v>900000</v>
      </c>
      <c r="H627" s="161">
        <v>922200</v>
      </c>
      <c r="I627" s="132">
        <v>922138.28</v>
      </c>
      <c r="J627" s="301">
        <f t="shared" si="21"/>
        <v>99.99330730860984</v>
      </c>
    </row>
    <row r="628" spans="1:10" s="129" customFormat="1" ht="12.75">
      <c r="A628" s="133"/>
      <c r="B628" s="130"/>
      <c r="C628" s="130"/>
      <c r="D628" s="133"/>
      <c r="E628" s="270" t="s">
        <v>544</v>
      </c>
      <c r="F628" s="131" t="s">
        <v>383</v>
      </c>
      <c r="G628" s="262">
        <v>9000</v>
      </c>
      <c r="H628" s="161">
        <v>10540</v>
      </c>
      <c r="I628" s="132">
        <v>11159.5</v>
      </c>
      <c r="J628" s="301">
        <f t="shared" si="21"/>
        <v>105.8776091081594</v>
      </c>
    </row>
    <row r="629" spans="1:10" s="129" customFormat="1" ht="12.75">
      <c r="A629" s="133"/>
      <c r="B629" s="130"/>
      <c r="C629" s="130"/>
      <c r="D629" s="133"/>
      <c r="E629" s="270" t="s">
        <v>809</v>
      </c>
      <c r="F629" s="131" t="s">
        <v>384</v>
      </c>
      <c r="G629" s="262">
        <v>1452000</v>
      </c>
      <c r="H629" s="161">
        <v>1458000</v>
      </c>
      <c r="I629" s="132">
        <v>1457996.38</v>
      </c>
      <c r="J629" s="301">
        <f t="shared" si="21"/>
        <v>99.99975171467763</v>
      </c>
    </row>
    <row r="630" spans="1:10" s="129" customFormat="1" ht="12.75">
      <c r="A630" s="133"/>
      <c r="B630" s="130"/>
      <c r="C630" s="130"/>
      <c r="D630" s="133"/>
      <c r="E630" s="270" t="s">
        <v>915</v>
      </c>
      <c r="F630" s="131" t="s">
        <v>385</v>
      </c>
      <c r="G630" s="262">
        <v>7468000</v>
      </c>
      <c r="H630" s="161">
        <v>7436400</v>
      </c>
      <c r="I630" s="132">
        <v>7435878.67</v>
      </c>
      <c r="J630" s="301">
        <f t="shared" si="21"/>
        <v>99.992989484159</v>
      </c>
    </row>
    <row r="631" spans="1:10" s="129" customFormat="1" ht="12.75">
      <c r="A631" s="133"/>
      <c r="B631" s="130"/>
      <c r="C631" s="130"/>
      <c r="D631" s="133"/>
      <c r="E631" s="270" t="s">
        <v>545</v>
      </c>
      <c r="F631" s="131" t="s">
        <v>387</v>
      </c>
      <c r="G631" s="262">
        <v>51000</v>
      </c>
      <c r="H631" s="161">
        <v>68000</v>
      </c>
      <c r="I631" s="132">
        <v>67537.5</v>
      </c>
      <c r="J631" s="301">
        <f t="shared" si="21"/>
        <v>99.31985294117646</v>
      </c>
    </row>
    <row r="632" spans="1:10" s="129" customFormat="1" ht="12.75">
      <c r="A632" s="133"/>
      <c r="B632" s="130"/>
      <c r="C632" s="130"/>
      <c r="D632" s="133"/>
      <c r="E632" s="270" t="s">
        <v>572</v>
      </c>
      <c r="F632" s="131" t="s">
        <v>389</v>
      </c>
      <c r="G632" s="262">
        <v>27050000</v>
      </c>
      <c r="H632" s="161">
        <v>31194600</v>
      </c>
      <c r="I632" s="132">
        <v>31194529.54</v>
      </c>
      <c r="J632" s="301">
        <f t="shared" si="21"/>
        <v>99.99977412757336</v>
      </c>
    </row>
    <row r="633" spans="1:10" s="129" customFormat="1" ht="12.75">
      <c r="A633" s="133"/>
      <c r="B633" s="130"/>
      <c r="C633" s="130"/>
      <c r="D633" s="133"/>
      <c r="E633" s="133" t="s">
        <v>550</v>
      </c>
      <c r="F633" s="159" t="s">
        <v>391</v>
      </c>
      <c r="G633" s="160">
        <f>G634+G635</f>
        <v>167000</v>
      </c>
      <c r="H633" s="160">
        <f>H634+H635</f>
        <v>212650</v>
      </c>
      <c r="I633" s="160">
        <f>I634+I635</f>
        <v>193323.24</v>
      </c>
      <c r="J633" s="299">
        <f t="shared" si="21"/>
        <v>90.91146955090524</v>
      </c>
    </row>
    <row r="634" spans="1:10" s="129" customFormat="1" ht="12.75">
      <c r="A634" s="133"/>
      <c r="B634" s="130"/>
      <c r="C634" s="130"/>
      <c r="D634" s="133"/>
      <c r="E634" s="270" t="s">
        <v>988</v>
      </c>
      <c r="F634" s="131" t="s">
        <v>394</v>
      </c>
      <c r="G634" s="161">
        <v>13000</v>
      </c>
      <c r="H634" s="161">
        <v>10550</v>
      </c>
      <c r="I634" s="132">
        <v>5039.78</v>
      </c>
      <c r="J634" s="301">
        <f t="shared" si="21"/>
        <v>47.770426540284355</v>
      </c>
    </row>
    <row r="635" spans="1:10" s="129" customFormat="1" ht="12.75">
      <c r="A635" s="133"/>
      <c r="B635" s="130"/>
      <c r="C635" s="130"/>
      <c r="D635" s="133"/>
      <c r="E635" s="270" t="s">
        <v>551</v>
      </c>
      <c r="F635" s="131" t="s">
        <v>391</v>
      </c>
      <c r="G635" s="161">
        <v>154000</v>
      </c>
      <c r="H635" s="161">
        <v>202100</v>
      </c>
      <c r="I635" s="132">
        <v>188283.46</v>
      </c>
      <c r="J635" s="301">
        <f t="shared" si="21"/>
        <v>93.16351311232063</v>
      </c>
    </row>
    <row r="636" spans="1:10" s="129" customFormat="1" ht="12.75">
      <c r="A636" s="133"/>
      <c r="B636" s="130"/>
      <c r="C636" s="130"/>
      <c r="D636" s="133"/>
      <c r="E636" s="133" t="s">
        <v>789</v>
      </c>
      <c r="F636" s="159" t="s">
        <v>400</v>
      </c>
      <c r="G636" s="160">
        <f>G637</f>
        <v>4711000</v>
      </c>
      <c r="H636" s="160">
        <f>H637</f>
        <v>4714100</v>
      </c>
      <c r="I636" s="160">
        <f>I637</f>
        <v>4714016.69</v>
      </c>
      <c r="J636" s="299">
        <f t="shared" si="21"/>
        <v>99.99823274856283</v>
      </c>
    </row>
    <row r="637" spans="1:10" s="129" customFormat="1" ht="25.5">
      <c r="A637" s="133"/>
      <c r="B637" s="130"/>
      <c r="C637" s="130"/>
      <c r="D637" s="133"/>
      <c r="E637" s="270" t="s">
        <v>791</v>
      </c>
      <c r="F637" s="131" t="s">
        <v>402</v>
      </c>
      <c r="G637" s="161">
        <v>4711000</v>
      </c>
      <c r="H637" s="161">
        <v>4714100</v>
      </c>
      <c r="I637" s="132">
        <v>4714016.69</v>
      </c>
      <c r="J637" s="301">
        <f>IF(OR($H637=0,$I637=0),"-",$I637/$H637*100)</f>
        <v>99.99823274856283</v>
      </c>
    </row>
    <row r="638" spans="1:10" s="129" customFormat="1" ht="12.75">
      <c r="A638" s="133"/>
      <c r="B638" s="130"/>
      <c r="C638" s="130"/>
      <c r="D638" s="133"/>
      <c r="E638" s="133" t="s">
        <v>619</v>
      </c>
      <c r="F638" s="159" t="s">
        <v>404</v>
      </c>
      <c r="G638" s="160">
        <f>G639+G640+G641</f>
        <v>1448000</v>
      </c>
      <c r="H638" s="160">
        <f>H639+H640+H641</f>
        <v>1376000</v>
      </c>
      <c r="I638" s="160">
        <f>I639+I640+I641</f>
        <v>636921.28</v>
      </c>
      <c r="J638" s="299">
        <f>IF(OR($H638=0,$I638=0),"-",$I638/$H638*100)</f>
        <v>46.28788372093023</v>
      </c>
    </row>
    <row r="639" spans="1:10" s="129" customFormat="1" ht="25.5">
      <c r="A639" s="133"/>
      <c r="B639" s="130"/>
      <c r="C639" s="130"/>
      <c r="D639" s="133"/>
      <c r="E639" s="270" t="s">
        <v>1999</v>
      </c>
      <c r="F639" s="131" t="s">
        <v>406</v>
      </c>
      <c r="G639" s="161">
        <v>200000</v>
      </c>
      <c r="H639" s="161">
        <v>190000</v>
      </c>
      <c r="I639" s="132">
        <v>184838.98</v>
      </c>
      <c r="J639" s="301">
        <f>IF(OR($H639=0,$I639=0),"-",$I639/$H639*100)</f>
        <v>97.28367368421054</v>
      </c>
    </row>
    <row r="640" spans="1:10" s="129" customFormat="1" ht="12.75">
      <c r="A640" s="133"/>
      <c r="B640" s="130"/>
      <c r="C640" s="130"/>
      <c r="D640" s="133"/>
      <c r="E640" s="270" t="s">
        <v>621</v>
      </c>
      <c r="F640" s="131" t="s">
        <v>407</v>
      </c>
      <c r="G640" s="161">
        <v>939000</v>
      </c>
      <c r="H640" s="161">
        <v>877000</v>
      </c>
      <c r="I640" s="132">
        <v>150822.5</v>
      </c>
      <c r="J640" s="301">
        <f t="shared" si="21"/>
        <v>17.197548460661345</v>
      </c>
    </row>
    <row r="641" spans="1:10" s="129" customFormat="1" ht="12.75">
      <c r="A641" s="133"/>
      <c r="B641" s="130"/>
      <c r="C641" s="130"/>
      <c r="D641" s="133"/>
      <c r="E641" s="270" t="s">
        <v>623</v>
      </c>
      <c r="F641" s="131" t="s">
        <v>408</v>
      </c>
      <c r="G641" s="161">
        <v>309000</v>
      </c>
      <c r="H641" s="161">
        <v>309000</v>
      </c>
      <c r="I641" s="132">
        <v>301259.8</v>
      </c>
      <c r="J641" s="301">
        <f t="shared" si="21"/>
        <v>97.49508090614887</v>
      </c>
    </row>
    <row r="642" spans="1:10" s="129" customFormat="1" ht="12.75">
      <c r="A642" s="133"/>
      <c r="B642" s="130"/>
      <c r="C642" s="130"/>
      <c r="D642" s="133"/>
      <c r="E642" s="133" t="s">
        <v>552</v>
      </c>
      <c r="F642" s="159" t="s">
        <v>268</v>
      </c>
      <c r="G642" s="160">
        <f>0+G$643</f>
        <v>24683000</v>
      </c>
      <c r="H642" s="160">
        <f>0+H$643</f>
        <v>23598550</v>
      </c>
      <c r="I642" s="160">
        <f>0+I$643</f>
        <v>21699832.81</v>
      </c>
      <c r="J642" s="299">
        <f>IF(OR($H642=0,$I642=0),"-",$I642/$H642*100)</f>
        <v>91.95409383203629</v>
      </c>
    </row>
    <row r="643" spans="1:10" s="129" customFormat="1" ht="12.75">
      <c r="A643" s="133"/>
      <c r="B643" s="130"/>
      <c r="C643" s="130" t="s">
        <v>19</v>
      </c>
      <c r="D643" s="133" t="s">
        <v>1910</v>
      </c>
      <c r="E643" s="270" t="s">
        <v>553</v>
      </c>
      <c r="F643" s="131" t="s">
        <v>425</v>
      </c>
      <c r="G643" s="161">
        <v>24683000</v>
      </c>
      <c r="H643" s="161">
        <v>23598550</v>
      </c>
      <c r="I643" s="132">
        <v>21699832.81</v>
      </c>
      <c r="J643" s="301">
        <f>IF(OR($H643=0,$I643=0),"-",$I643/$H643*100)</f>
        <v>91.95409383203629</v>
      </c>
    </row>
    <row r="644" spans="1:10" s="129" customFormat="1" ht="12.75">
      <c r="A644" s="133"/>
      <c r="B644" s="130"/>
      <c r="C644" s="130"/>
      <c r="D644" s="133"/>
      <c r="E644" s="133" t="s">
        <v>708</v>
      </c>
      <c r="F644" s="159" t="s">
        <v>433</v>
      </c>
      <c r="G644" s="160">
        <f>0+G$645</f>
        <v>13723000</v>
      </c>
      <c r="H644" s="160">
        <f>0+H$645</f>
        <v>13500000</v>
      </c>
      <c r="I644" s="160">
        <f>0+I$645</f>
        <v>12963000</v>
      </c>
      <c r="J644" s="299">
        <f aca="true" t="shared" si="22" ref="J644:J651">IF(OR($H644=0,$I644=0),"-",$I644/$H644*100)</f>
        <v>96.02222222222223</v>
      </c>
    </row>
    <row r="645" spans="1:10" s="129" customFormat="1" ht="38.25">
      <c r="A645" s="133"/>
      <c r="B645" s="130"/>
      <c r="C645" s="130" t="s">
        <v>321</v>
      </c>
      <c r="D645" s="133" t="s">
        <v>1979</v>
      </c>
      <c r="E645" s="270" t="s">
        <v>710</v>
      </c>
      <c r="F645" s="131" t="s">
        <v>434</v>
      </c>
      <c r="G645" s="161">
        <v>13723000</v>
      </c>
      <c r="H645" s="161">
        <v>13500000</v>
      </c>
      <c r="I645" s="132">
        <v>12963000</v>
      </c>
      <c r="J645" s="301">
        <f t="shared" si="22"/>
        <v>96.02222222222223</v>
      </c>
    </row>
    <row r="646" spans="1:10" s="129" customFormat="1" ht="12.75">
      <c r="A646" s="133"/>
      <c r="B646" s="130"/>
      <c r="C646" s="130"/>
      <c r="D646" s="133"/>
      <c r="E646" s="133" t="s">
        <v>1867</v>
      </c>
      <c r="F646" s="159" t="s">
        <v>438</v>
      </c>
      <c r="G646" s="160">
        <f>G647</f>
        <v>3000</v>
      </c>
      <c r="H646" s="160">
        <f>H647</f>
        <v>3000</v>
      </c>
      <c r="I646" s="160">
        <f>I647</f>
        <v>2933.6</v>
      </c>
      <c r="J646" s="299">
        <f t="shared" si="22"/>
        <v>97.78666666666666</v>
      </c>
    </row>
    <row r="647" spans="1:10" s="129" customFormat="1" ht="12.75">
      <c r="A647" s="133"/>
      <c r="B647" s="130"/>
      <c r="C647" s="130"/>
      <c r="D647" s="133"/>
      <c r="E647" s="270" t="s">
        <v>1963</v>
      </c>
      <c r="F647" s="131" t="s">
        <v>334</v>
      </c>
      <c r="G647" s="161">
        <v>3000</v>
      </c>
      <c r="H647" s="161">
        <v>3000</v>
      </c>
      <c r="I647" s="132">
        <v>2933.6</v>
      </c>
      <c r="J647" s="301">
        <f t="shared" si="22"/>
        <v>97.78666666666666</v>
      </c>
    </row>
    <row r="648" spans="1:10" s="129" customFormat="1" ht="12.75">
      <c r="A648" s="133"/>
      <c r="B648" s="130"/>
      <c r="C648" s="130"/>
      <c r="D648" s="133"/>
      <c r="E648" s="133" t="s">
        <v>575</v>
      </c>
      <c r="F648" s="159" t="s">
        <v>459</v>
      </c>
      <c r="G648" s="160">
        <f>0+G$649</f>
        <v>339000</v>
      </c>
      <c r="H648" s="160">
        <f>0+H$649</f>
        <v>326450</v>
      </c>
      <c r="I648" s="160">
        <f>0+I$649</f>
        <v>207000</v>
      </c>
      <c r="J648" s="299">
        <f t="shared" si="22"/>
        <v>63.40940419666104</v>
      </c>
    </row>
    <row r="649" spans="1:10" s="129" customFormat="1" ht="12.75">
      <c r="A649" s="133"/>
      <c r="B649" s="130"/>
      <c r="C649" s="130" t="s">
        <v>321</v>
      </c>
      <c r="D649" s="133" t="s">
        <v>1988</v>
      </c>
      <c r="E649" s="270" t="s">
        <v>576</v>
      </c>
      <c r="F649" s="131" t="s">
        <v>460</v>
      </c>
      <c r="G649" s="161">
        <v>339000</v>
      </c>
      <c r="H649" s="161">
        <v>326450</v>
      </c>
      <c r="I649" s="132">
        <v>207000</v>
      </c>
      <c r="J649" s="301">
        <f t="shared" si="22"/>
        <v>63.40940419666104</v>
      </c>
    </row>
    <row r="650" spans="1:10" s="129" customFormat="1" ht="12.75">
      <c r="A650" s="133"/>
      <c r="B650" s="130"/>
      <c r="C650" s="130"/>
      <c r="D650" s="133"/>
      <c r="E650" s="133" t="s">
        <v>890</v>
      </c>
      <c r="F650" s="133" t="s">
        <v>462</v>
      </c>
      <c r="G650" s="160">
        <f>0+G$651</f>
        <v>1100000</v>
      </c>
      <c r="H650" s="160">
        <f>0+H$651</f>
        <v>1045000</v>
      </c>
      <c r="I650" s="160">
        <f>0+I$651</f>
        <v>1005311.56</v>
      </c>
      <c r="J650" s="299">
        <f t="shared" si="22"/>
        <v>96.20206315789474</v>
      </c>
    </row>
    <row r="651" spans="1:10" s="129" customFormat="1" ht="12.75">
      <c r="A651" s="133"/>
      <c r="B651" s="130"/>
      <c r="C651" s="130" t="s">
        <v>321</v>
      </c>
      <c r="D651" s="133" t="s">
        <v>1989</v>
      </c>
      <c r="E651" s="270" t="s">
        <v>892</v>
      </c>
      <c r="F651" s="131" t="s">
        <v>462</v>
      </c>
      <c r="G651" s="161">
        <v>1100000</v>
      </c>
      <c r="H651" s="161">
        <v>1045000</v>
      </c>
      <c r="I651" s="132">
        <v>1005311.56</v>
      </c>
      <c r="J651" s="301">
        <f t="shared" si="22"/>
        <v>96.20206315789474</v>
      </c>
    </row>
    <row r="652" spans="1:10" s="129" customFormat="1" ht="25.5">
      <c r="A652" s="133"/>
      <c r="B652" s="130"/>
      <c r="C652" s="130"/>
      <c r="D652" s="133"/>
      <c r="E652" s="133" t="s">
        <v>520</v>
      </c>
      <c r="F652" s="159" t="s">
        <v>521</v>
      </c>
      <c r="G652" s="160">
        <f>0+G$653</f>
        <v>6200000</v>
      </c>
      <c r="H652" s="160">
        <f>0+H$653</f>
        <v>5890000</v>
      </c>
      <c r="I652" s="160">
        <f>0+I$653</f>
        <v>5512440.28</v>
      </c>
      <c r="J652" s="299">
        <f aca="true" t="shared" si="23" ref="J652:J686">IF(OR($H652=0,$I652=0),"-",$I652/$H652*100)</f>
        <v>93.58981799660442</v>
      </c>
    </row>
    <row r="653" spans="1:10" s="129" customFormat="1" ht="25.5">
      <c r="A653" s="133"/>
      <c r="B653" s="130"/>
      <c r="C653" s="130" t="s">
        <v>19</v>
      </c>
      <c r="D653" s="133" t="s">
        <v>2000</v>
      </c>
      <c r="E653" s="270" t="s">
        <v>522</v>
      </c>
      <c r="F653" s="131" t="s">
        <v>521</v>
      </c>
      <c r="G653" s="161">
        <v>6200000</v>
      </c>
      <c r="H653" s="161">
        <v>5890000</v>
      </c>
      <c r="I653" s="132">
        <v>5512440.28</v>
      </c>
      <c r="J653" s="301">
        <f t="shared" si="23"/>
        <v>93.58981799660442</v>
      </c>
    </row>
    <row r="654" spans="1:10" s="129" customFormat="1" ht="6.75" customHeight="1">
      <c r="A654" s="133"/>
      <c r="B654" s="130"/>
      <c r="C654" s="130"/>
      <c r="D654" s="133"/>
      <c r="E654" s="270"/>
      <c r="F654" s="131"/>
      <c r="G654" s="161"/>
      <c r="H654" s="161"/>
      <c r="I654" s="132"/>
      <c r="J654" s="301"/>
    </row>
    <row r="655" spans="1:10" s="129" customFormat="1" ht="25.5">
      <c r="A655" s="266" t="s">
        <v>2644</v>
      </c>
      <c r="B655" s="267"/>
      <c r="C655" s="267"/>
      <c r="D655" s="266"/>
      <c r="E655" s="267"/>
      <c r="F655" s="268" t="s">
        <v>2643</v>
      </c>
      <c r="G655" s="269">
        <f>G657</f>
        <v>107864000</v>
      </c>
      <c r="H655" s="269">
        <f>H657</f>
        <v>106602000</v>
      </c>
      <c r="I655" s="269">
        <f>I657</f>
        <v>106369945.95</v>
      </c>
      <c r="J655" s="298">
        <f t="shared" si="23"/>
        <v>99.7823173580233</v>
      </c>
    </row>
    <row r="656" spans="1:10" s="121" customFormat="1" ht="6.75" customHeight="1">
      <c r="A656" s="133"/>
      <c r="B656" s="130"/>
      <c r="C656" s="130"/>
      <c r="D656" s="133"/>
      <c r="E656" s="130"/>
      <c r="F656" s="159"/>
      <c r="G656" s="160"/>
      <c r="H656" s="160"/>
      <c r="I656" s="160"/>
      <c r="J656" s="299"/>
    </row>
    <row r="657" spans="1:10" s="129" customFormat="1" ht="12.75">
      <c r="A657" s="266" t="s">
        <v>2645</v>
      </c>
      <c r="B657" s="267"/>
      <c r="C657" s="267"/>
      <c r="D657" s="266"/>
      <c r="E657" s="267"/>
      <c r="F657" s="268" t="s">
        <v>2646</v>
      </c>
      <c r="G657" s="269">
        <f>G659+G663+G665+G668+G670+G673+G675+G679+G681+G683+G688+G690</f>
        <v>107864000</v>
      </c>
      <c r="H657" s="269">
        <f>H659+H663+H665+H668+H670+H673+H675+H679+H681+H683+H688+H690</f>
        <v>106602000</v>
      </c>
      <c r="I657" s="269">
        <f>I659+I663+I665+I668+I670+I673+I675+I679+I681+I683+I688+I690</f>
        <v>106369945.95</v>
      </c>
      <c r="J657" s="298">
        <f t="shared" si="23"/>
        <v>99.7823173580233</v>
      </c>
    </row>
    <row r="658" spans="1:10" s="129" customFormat="1" ht="6.75" customHeight="1">
      <c r="A658" s="133"/>
      <c r="B658" s="130"/>
      <c r="C658" s="130"/>
      <c r="D658" s="133"/>
      <c r="E658" s="130"/>
      <c r="F658" s="159"/>
      <c r="G658" s="160"/>
      <c r="H658" s="160"/>
      <c r="I658" s="160"/>
      <c r="J658" s="299"/>
    </row>
    <row r="659" spans="1:10" s="129" customFormat="1" ht="12.75">
      <c r="A659" s="133"/>
      <c r="B659" s="130"/>
      <c r="C659" s="130"/>
      <c r="D659" s="133"/>
      <c r="E659" s="133" t="s">
        <v>558</v>
      </c>
      <c r="F659" s="159" t="s">
        <v>356</v>
      </c>
      <c r="G659" s="160">
        <f>0+G$660+G$661+G$662</f>
        <v>52855000</v>
      </c>
      <c r="H659" s="160">
        <f>0+H$660+H$661+H$662</f>
        <v>52056000</v>
      </c>
      <c r="I659" s="160">
        <f>0+I$660+I$661+I$662</f>
        <v>52051002.11</v>
      </c>
      <c r="J659" s="299">
        <f t="shared" si="23"/>
        <v>99.99039901260181</v>
      </c>
    </row>
    <row r="660" spans="1:10" s="129" customFormat="1" ht="12.75">
      <c r="A660" s="133"/>
      <c r="B660" s="130"/>
      <c r="C660" s="130" t="s">
        <v>357</v>
      </c>
      <c r="D660" s="133" t="s">
        <v>2006</v>
      </c>
      <c r="E660" s="270" t="s">
        <v>560</v>
      </c>
      <c r="F660" s="131" t="s">
        <v>358</v>
      </c>
      <c r="G660" s="161">
        <v>52247000</v>
      </c>
      <c r="H660" s="161">
        <v>51448000</v>
      </c>
      <c r="I660" s="132">
        <v>51423144.37</v>
      </c>
      <c r="J660" s="301">
        <f t="shared" si="23"/>
        <v>99.95168785958637</v>
      </c>
    </row>
    <row r="661" spans="1:10" s="129" customFormat="1" ht="12.75">
      <c r="A661" s="133"/>
      <c r="B661" s="130"/>
      <c r="C661" s="130" t="s">
        <v>19</v>
      </c>
      <c r="D661" s="133" t="s">
        <v>2007</v>
      </c>
      <c r="E661" s="270" t="s">
        <v>1115</v>
      </c>
      <c r="F661" s="131" t="s">
        <v>359</v>
      </c>
      <c r="G661" s="161">
        <v>318000</v>
      </c>
      <c r="H661" s="161">
        <v>318000</v>
      </c>
      <c r="I661" s="132">
        <v>332495.61</v>
      </c>
      <c r="J661" s="301">
        <f t="shared" si="23"/>
        <v>104.55836792452831</v>
      </c>
    </row>
    <row r="662" spans="1:10" s="129" customFormat="1" ht="12.75">
      <c r="A662" s="133"/>
      <c r="B662" s="130"/>
      <c r="C662" s="130" t="s">
        <v>19</v>
      </c>
      <c r="D662" s="133" t="s">
        <v>2008</v>
      </c>
      <c r="E662" s="270" t="s">
        <v>1674</v>
      </c>
      <c r="F662" s="131" t="s">
        <v>361</v>
      </c>
      <c r="G662" s="161">
        <v>290000</v>
      </c>
      <c r="H662" s="161">
        <v>290000</v>
      </c>
      <c r="I662" s="132">
        <v>295362.13</v>
      </c>
      <c r="J662" s="301">
        <f t="shared" si="23"/>
        <v>101.84901034482759</v>
      </c>
    </row>
    <row r="663" spans="1:10" s="129" customFormat="1" ht="12.75">
      <c r="A663" s="133"/>
      <c r="B663" s="130"/>
      <c r="C663" s="130"/>
      <c r="D663" s="133"/>
      <c r="E663" s="133" t="s">
        <v>1114</v>
      </c>
      <c r="F663" s="159" t="s">
        <v>362</v>
      </c>
      <c r="G663" s="160">
        <f>0+G$664</f>
        <v>3561000</v>
      </c>
      <c r="H663" s="160">
        <f>0+H$664</f>
        <v>3383000</v>
      </c>
      <c r="I663" s="160">
        <f>0+I$664</f>
        <v>3361968.13</v>
      </c>
      <c r="J663" s="299">
        <f t="shared" si="23"/>
        <v>99.37830712385455</v>
      </c>
    </row>
    <row r="664" spans="1:10" s="129" customFormat="1" ht="12.75">
      <c r="A664" s="133"/>
      <c r="B664" s="130"/>
      <c r="C664" s="130" t="s">
        <v>19</v>
      </c>
      <c r="D664" s="133" t="s">
        <v>1290</v>
      </c>
      <c r="E664" s="270" t="s">
        <v>1117</v>
      </c>
      <c r="F664" s="131" t="s">
        <v>362</v>
      </c>
      <c r="G664" s="161">
        <v>3561000</v>
      </c>
      <c r="H664" s="161">
        <v>3383000</v>
      </c>
      <c r="I664" s="132">
        <v>3361968.13</v>
      </c>
      <c r="J664" s="301">
        <f t="shared" si="23"/>
        <v>99.37830712385455</v>
      </c>
    </row>
    <row r="665" spans="1:10" s="129" customFormat="1" ht="12.75">
      <c r="A665" s="133"/>
      <c r="B665" s="130"/>
      <c r="C665" s="130"/>
      <c r="D665" s="133"/>
      <c r="E665" s="133" t="s">
        <v>561</v>
      </c>
      <c r="F665" s="159" t="s">
        <v>363</v>
      </c>
      <c r="G665" s="160">
        <f>0+G$666+G$667</f>
        <v>8032000</v>
      </c>
      <c r="H665" s="160">
        <f>0+H$666+H$667</f>
        <v>7873000</v>
      </c>
      <c r="I665" s="160">
        <f>0+I$666+I$667</f>
        <v>7872273.619999999</v>
      </c>
      <c r="J665" s="299">
        <f t="shared" si="23"/>
        <v>99.9907737838181</v>
      </c>
    </row>
    <row r="666" spans="1:10" s="129" customFormat="1" ht="12.75">
      <c r="A666" s="133"/>
      <c r="B666" s="130"/>
      <c r="C666" s="130" t="s">
        <v>19</v>
      </c>
      <c r="D666" s="133" t="s">
        <v>643</v>
      </c>
      <c r="E666" s="270" t="s">
        <v>563</v>
      </c>
      <c r="F666" s="131" t="s">
        <v>365</v>
      </c>
      <c r="G666" s="161">
        <v>7087000</v>
      </c>
      <c r="H666" s="161">
        <v>6928000</v>
      </c>
      <c r="I666" s="132">
        <v>6988023.56</v>
      </c>
      <c r="J666" s="301">
        <f t="shared" si="23"/>
        <v>100.86639087759815</v>
      </c>
    </row>
    <row r="667" spans="1:10" s="129" customFormat="1" ht="25.5">
      <c r="A667" s="133"/>
      <c r="B667" s="130"/>
      <c r="C667" s="130" t="s">
        <v>19</v>
      </c>
      <c r="D667" s="133" t="s">
        <v>686</v>
      </c>
      <c r="E667" s="270" t="s">
        <v>565</v>
      </c>
      <c r="F667" s="131" t="s">
        <v>366</v>
      </c>
      <c r="G667" s="161">
        <v>945000</v>
      </c>
      <c r="H667" s="161">
        <v>945000</v>
      </c>
      <c r="I667" s="132">
        <v>884250.06</v>
      </c>
      <c r="J667" s="301">
        <f t="shared" si="23"/>
        <v>93.57143492063493</v>
      </c>
    </row>
    <row r="668" spans="1:10" s="129" customFormat="1" ht="12.75">
      <c r="A668" s="133"/>
      <c r="B668" s="130"/>
      <c r="C668" s="130"/>
      <c r="D668" s="133"/>
      <c r="E668" s="133" t="s">
        <v>566</v>
      </c>
      <c r="F668" s="159" t="s">
        <v>368</v>
      </c>
      <c r="G668" s="160">
        <f>0+G$669</f>
        <v>1790000</v>
      </c>
      <c r="H668" s="160">
        <f>0+H$669</f>
        <v>1736000</v>
      </c>
      <c r="I668" s="160">
        <f>0+I$669</f>
        <v>1735319.84</v>
      </c>
      <c r="J668" s="299">
        <f t="shared" si="23"/>
        <v>99.9608202764977</v>
      </c>
    </row>
    <row r="669" spans="1:10" s="129" customFormat="1" ht="25.5">
      <c r="A669" s="133"/>
      <c r="B669" s="130"/>
      <c r="C669" s="130" t="s">
        <v>19</v>
      </c>
      <c r="D669" s="133" t="s">
        <v>701</v>
      </c>
      <c r="E669" s="270" t="s">
        <v>1196</v>
      </c>
      <c r="F669" s="131" t="s">
        <v>370</v>
      </c>
      <c r="G669" s="161">
        <v>1790000</v>
      </c>
      <c r="H669" s="161">
        <v>1736000</v>
      </c>
      <c r="I669" s="132">
        <v>1735319.84</v>
      </c>
      <c r="J669" s="301">
        <f t="shared" si="23"/>
        <v>99.9608202764977</v>
      </c>
    </row>
    <row r="670" spans="1:10" s="129" customFormat="1" ht="12.75">
      <c r="A670" s="133"/>
      <c r="B670" s="130"/>
      <c r="C670" s="130"/>
      <c r="D670" s="133"/>
      <c r="E670" s="133" t="s">
        <v>543</v>
      </c>
      <c r="F670" s="159" t="s">
        <v>380</v>
      </c>
      <c r="G670" s="160">
        <f>0+G$671+G$672</f>
        <v>180000</v>
      </c>
      <c r="H670" s="160">
        <f>0+H$671+H$672</f>
        <v>180000</v>
      </c>
      <c r="I670" s="160">
        <f>0+I$671+I$672</f>
        <v>60295.8</v>
      </c>
      <c r="J670" s="299">
        <f t="shared" si="23"/>
        <v>33.49766666666667</v>
      </c>
    </row>
    <row r="671" spans="1:10" s="129" customFormat="1" ht="12.75">
      <c r="A671" s="133"/>
      <c r="B671" s="130"/>
      <c r="C671" s="130" t="s">
        <v>19</v>
      </c>
      <c r="D671" s="133" t="s">
        <v>2010</v>
      </c>
      <c r="E671" s="270" t="s">
        <v>544</v>
      </c>
      <c r="F671" s="131" t="s">
        <v>383</v>
      </c>
      <c r="G671" s="161">
        <v>30000</v>
      </c>
      <c r="H671" s="161">
        <v>30000</v>
      </c>
      <c r="I671" s="132">
        <v>23788</v>
      </c>
      <c r="J671" s="301">
        <f t="shared" si="23"/>
        <v>79.29333333333334</v>
      </c>
    </row>
    <row r="672" spans="1:10" s="129" customFormat="1" ht="12.75">
      <c r="A672" s="133"/>
      <c r="B672" s="130"/>
      <c r="C672" s="130" t="s">
        <v>19</v>
      </c>
      <c r="D672" s="133" t="s">
        <v>716</v>
      </c>
      <c r="E672" s="270" t="s">
        <v>545</v>
      </c>
      <c r="F672" s="131" t="s">
        <v>387</v>
      </c>
      <c r="G672" s="161">
        <v>150000</v>
      </c>
      <c r="H672" s="161">
        <v>150000</v>
      </c>
      <c r="I672" s="132">
        <v>36507.8</v>
      </c>
      <c r="J672" s="301">
        <f t="shared" si="23"/>
        <v>24.338533333333334</v>
      </c>
    </row>
    <row r="673" spans="1:10" s="129" customFormat="1" ht="25.5">
      <c r="A673" s="133"/>
      <c r="B673" s="130"/>
      <c r="C673" s="130"/>
      <c r="D673" s="133"/>
      <c r="E673" s="133" t="s">
        <v>1042</v>
      </c>
      <c r="F673" s="159" t="s">
        <v>390</v>
      </c>
      <c r="G673" s="160">
        <f>0+G$674</f>
        <v>274000</v>
      </c>
      <c r="H673" s="160">
        <f>0+H$674</f>
        <v>285000</v>
      </c>
      <c r="I673" s="160">
        <f>0+I$674</f>
        <v>284715.79</v>
      </c>
      <c r="J673" s="299">
        <f t="shared" si="23"/>
        <v>99.90027719298244</v>
      </c>
    </row>
    <row r="674" spans="1:10" s="129" customFormat="1" ht="12.75">
      <c r="A674" s="133"/>
      <c r="B674" s="130"/>
      <c r="C674" s="130" t="s">
        <v>19</v>
      </c>
      <c r="D674" s="133" t="s">
        <v>723</v>
      </c>
      <c r="E674" s="270" t="s">
        <v>1044</v>
      </c>
      <c r="F674" s="131" t="s">
        <v>390</v>
      </c>
      <c r="G674" s="161">
        <v>274000</v>
      </c>
      <c r="H674" s="161">
        <v>285000</v>
      </c>
      <c r="I674" s="132">
        <v>284715.79</v>
      </c>
      <c r="J674" s="301">
        <f t="shared" si="23"/>
        <v>99.90027719298244</v>
      </c>
    </row>
    <row r="675" spans="1:10" s="129" customFormat="1" ht="12.75">
      <c r="A675" s="133"/>
      <c r="B675" s="130"/>
      <c r="C675" s="130"/>
      <c r="D675" s="133"/>
      <c r="E675" s="133" t="s">
        <v>550</v>
      </c>
      <c r="F675" s="159" t="s">
        <v>391</v>
      </c>
      <c r="G675" s="160">
        <f>0+G$676+G$677+G678</f>
        <v>731000</v>
      </c>
      <c r="H675" s="160">
        <f>0+H$676+H$677+H678</f>
        <v>731000</v>
      </c>
      <c r="I675" s="160">
        <f>0+I$676+I$677+I678</f>
        <v>702416.1900000001</v>
      </c>
      <c r="J675" s="299">
        <f t="shared" si="23"/>
        <v>96.08976607387142</v>
      </c>
    </row>
    <row r="676" spans="1:10" s="129" customFormat="1" ht="12.75">
      <c r="A676" s="133"/>
      <c r="B676" s="130"/>
      <c r="C676" s="130" t="s">
        <v>19</v>
      </c>
      <c r="D676" s="133" t="s">
        <v>751</v>
      </c>
      <c r="E676" s="270" t="s">
        <v>1126</v>
      </c>
      <c r="F676" s="131" t="s">
        <v>393</v>
      </c>
      <c r="G676" s="161">
        <v>690000</v>
      </c>
      <c r="H676" s="161">
        <v>690000</v>
      </c>
      <c r="I676" s="132">
        <v>679921.18</v>
      </c>
      <c r="J676" s="301">
        <f t="shared" si="23"/>
        <v>98.53930144927537</v>
      </c>
    </row>
    <row r="677" spans="1:10" s="129" customFormat="1" ht="12.75">
      <c r="A677" s="133"/>
      <c r="B677" s="130"/>
      <c r="C677" s="130" t="s">
        <v>19</v>
      </c>
      <c r="D677" s="133" t="s">
        <v>766</v>
      </c>
      <c r="E677" s="270" t="s">
        <v>617</v>
      </c>
      <c r="F677" s="131" t="s">
        <v>396</v>
      </c>
      <c r="G677" s="161">
        <v>1000</v>
      </c>
      <c r="H677" s="161">
        <v>1000</v>
      </c>
      <c r="I677" s="132">
        <v>1100</v>
      </c>
      <c r="J677" s="301">
        <f t="shared" si="23"/>
        <v>110.00000000000001</v>
      </c>
    </row>
    <row r="678" spans="1:10" s="129" customFormat="1" ht="12.75">
      <c r="A678" s="133"/>
      <c r="B678" s="130"/>
      <c r="C678" s="130"/>
      <c r="D678" s="133"/>
      <c r="E678" s="270" t="s">
        <v>551</v>
      </c>
      <c r="F678" s="131" t="s">
        <v>391</v>
      </c>
      <c r="G678" s="161">
        <v>40000</v>
      </c>
      <c r="H678" s="161">
        <v>40000</v>
      </c>
      <c r="I678" s="132">
        <v>21395.01</v>
      </c>
      <c r="J678" s="301">
        <f t="shared" si="23"/>
        <v>53.48752499999999</v>
      </c>
    </row>
    <row r="679" spans="1:10" s="129" customFormat="1" ht="12.75">
      <c r="A679" s="133"/>
      <c r="B679" s="130"/>
      <c r="C679" s="130"/>
      <c r="D679" s="133"/>
      <c r="E679" s="133" t="s">
        <v>1163</v>
      </c>
      <c r="F679" s="159" t="s">
        <v>398</v>
      </c>
      <c r="G679" s="160">
        <f>G680</f>
        <v>5160000</v>
      </c>
      <c r="H679" s="160">
        <f>H680</f>
        <v>5160000</v>
      </c>
      <c r="I679" s="160">
        <f>I680</f>
        <v>5159765.79</v>
      </c>
      <c r="J679" s="299">
        <f t="shared" si="23"/>
        <v>99.99546104651162</v>
      </c>
    </row>
    <row r="680" spans="1:10" s="129" customFormat="1" ht="12.75">
      <c r="A680" s="133"/>
      <c r="B680" s="130"/>
      <c r="C680" s="130"/>
      <c r="D680" s="133"/>
      <c r="E680" s="270" t="s">
        <v>2035</v>
      </c>
      <c r="F680" s="131" t="s">
        <v>399</v>
      </c>
      <c r="G680" s="161">
        <v>5160000</v>
      </c>
      <c r="H680" s="161">
        <v>5160000</v>
      </c>
      <c r="I680" s="132">
        <v>5159765.79</v>
      </c>
      <c r="J680" s="301">
        <f t="shared" si="23"/>
        <v>99.99546104651162</v>
      </c>
    </row>
    <row r="681" spans="1:10" s="129" customFormat="1" ht="12.75">
      <c r="A681" s="133"/>
      <c r="B681" s="130"/>
      <c r="C681" s="130"/>
      <c r="D681" s="133"/>
      <c r="E681" s="133" t="s">
        <v>789</v>
      </c>
      <c r="F681" s="159" t="s">
        <v>400</v>
      </c>
      <c r="G681" s="160">
        <f>0+G$682</f>
        <v>2530000</v>
      </c>
      <c r="H681" s="160">
        <f>0+H$682</f>
        <v>2404000</v>
      </c>
      <c r="I681" s="160">
        <f>0+I$682</f>
        <v>2359018.59</v>
      </c>
      <c r="J681" s="299">
        <f t="shared" si="23"/>
        <v>98.12889309484193</v>
      </c>
    </row>
    <row r="682" spans="1:10" s="129" customFormat="1" ht="27" customHeight="1">
      <c r="A682" s="133"/>
      <c r="B682" s="130"/>
      <c r="C682" s="130" t="s">
        <v>19</v>
      </c>
      <c r="D682" s="133" t="s">
        <v>2025</v>
      </c>
      <c r="E682" s="270" t="s">
        <v>1132</v>
      </c>
      <c r="F682" s="131" t="s">
        <v>401</v>
      </c>
      <c r="G682" s="161">
        <v>2530000</v>
      </c>
      <c r="H682" s="161">
        <v>2404000</v>
      </c>
      <c r="I682" s="132">
        <v>2359018.59</v>
      </c>
      <c r="J682" s="301">
        <f t="shared" si="23"/>
        <v>98.12889309484193</v>
      </c>
    </row>
    <row r="683" spans="1:10" s="129" customFormat="1" ht="12.75">
      <c r="A683" s="133"/>
      <c r="B683" s="130"/>
      <c r="C683" s="130"/>
      <c r="D683" s="133"/>
      <c r="E683" s="133" t="s">
        <v>619</v>
      </c>
      <c r="F683" s="159" t="s">
        <v>404</v>
      </c>
      <c r="G683" s="160">
        <f>G684+G685+G686+G687</f>
        <v>5461000</v>
      </c>
      <c r="H683" s="160">
        <f>H684+H685+H686+H687</f>
        <v>5493000</v>
      </c>
      <c r="I683" s="160">
        <f>I684+I685+I686+I687</f>
        <v>5483032.41</v>
      </c>
      <c r="J683" s="299">
        <f t="shared" si="23"/>
        <v>99.81854014199891</v>
      </c>
    </row>
    <row r="684" spans="1:10" s="129" customFormat="1" ht="12.75">
      <c r="A684" s="133"/>
      <c r="B684" s="130"/>
      <c r="C684" s="130"/>
      <c r="D684" s="133"/>
      <c r="E684" s="270" t="s">
        <v>1134</v>
      </c>
      <c r="F684" s="131" t="s">
        <v>405</v>
      </c>
      <c r="G684" s="161">
        <v>5087000</v>
      </c>
      <c r="H684" s="161">
        <v>5087000</v>
      </c>
      <c r="I684" s="132">
        <v>5052261.13</v>
      </c>
      <c r="J684" s="301">
        <f t="shared" si="23"/>
        <v>99.31710497346177</v>
      </c>
    </row>
    <row r="685" spans="1:10" s="129" customFormat="1" ht="27" customHeight="1">
      <c r="A685" s="133"/>
      <c r="B685" s="130"/>
      <c r="C685" s="130"/>
      <c r="D685" s="133"/>
      <c r="E685" s="270" t="s">
        <v>1999</v>
      </c>
      <c r="F685" s="131" t="s">
        <v>406</v>
      </c>
      <c r="G685" s="161">
        <v>14000</v>
      </c>
      <c r="H685" s="161">
        <v>14000</v>
      </c>
      <c r="I685" s="132">
        <v>11147.16</v>
      </c>
      <c r="J685" s="301">
        <f t="shared" si="23"/>
        <v>79.62257142857143</v>
      </c>
    </row>
    <row r="686" spans="1:10" s="129" customFormat="1" ht="12.75">
      <c r="A686" s="133"/>
      <c r="B686" s="130"/>
      <c r="C686" s="130"/>
      <c r="D686" s="133"/>
      <c r="E686" s="270" t="s">
        <v>621</v>
      </c>
      <c r="F686" s="131" t="s">
        <v>407</v>
      </c>
      <c r="G686" s="161">
        <v>300000</v>
      </c>
      <c r="H686" s="161">
        <v>332000</v>
      </c>
      <c r="I686" s="132">
        <v>368336.86</v>
      </c>
      <c r="J686" s="301">
        <f t="shared" si="23"/>
        <v>110.9448373493976</v>
      </c>
    </row>
    <row r="687" spans="1:10" s="129" customFormat="1" ht="12.75">
      <c r="A687" s="133"/>
      <c r="B687" s="130"/>
      <c r="C687" s="130"/>
      <c r="D687" s="133"/>
      <c r="E687" s="270" t="s">
        <v>623</v>
      </c>
      <c r="F687" s="131" t="s">
        <v>408</v>
      </c>
      <c r="G687" s="161">
        <v>60000</v>
      </c>
      <c r="H687" s="161">
        <v>60000</v>
      </c>
      <c r="I687" s="132">
        <v>51287.26</v>
      </c>
      <c r="J687" s="301">
        <f aca="true" t="shared" si="24" ref="J687:J707">IF(OR($H687=0,$I687=0),"-",$I687/$H687*100)</f>
        <v>85.47876666666667</v>
      </c>
    </row>
    <row r="688" spans="1:10" s="129" customFormat="1" ht="38.25">
      <c r="A688" s="133"/>
      <c r="B688" s="130"/>
      <c r="C688" s="130"/>
      <c r="D688" s="133"/>
      <c r="E688" s="133" t="s">
        <v>523</v>
      </c>
      <c r="F688" s="159" t="s">
        <v>524</v>
      </c>
      <c r="G688" s="160">
        <f>0+G$689</f>
        <v>8761000</v>
      </c>
      <c r="H688" s="160">
        <f>0+H$689</f>
        <v>8772000</v>
      </c>
      <c r="I688" s="160">
        <f>0+I$689</f>
        <v>8771375.57</v>
      </c>
      <c r="J688" s="299">
        <f t="shared" si="24"/>
        <v>99.99288155494756</v>
      </c>
    </row>
    <row r="689" spans="1:10" s="129" customFormat="1" ht="25.5">
      <c r="A689" s="133"/>
      <c r="B689" s="130"/>
      <c r="C689" s="130" t="s">
        <v>19</v>
      </c>
      <c r="D689" s="133" t="s">
        <v>2026</v>
      </c>
      <c r="E689" s="270" t="s">
        <v>525</v>
      </c>
      <c r="F689" s="131" t="s">
        <v>526</v>
      </c>
      <c r="G689" s="161">
        <v>8761000</v>
      </c>
      <c r="H689" s="161">
        <v>8772000</v>
      </c>
      <c r="I689" s="132">
        <v>8771375.57</v>
      </c>
      <c r="J689" s="301">
        <f t="shared" si="24"/>
        <v>99.99288155494756</v>
      </c>
    </row>
    <row r="690" spans="1:10" s="129" customFormat="1" ht="12.75">
      <c r="A690" s="133"/>
      <c r="B690" s="130"/>
      <c r="C690" s="130"/>
      <c r="D690" s="133"/>
      <c r="E690" s="133" t="s">
        <v>533</v>
      </c>
      <c r="F690" s="133" t="s">
        <v>534</v>
      </c>
      <c r="G690" s="160">
        <f>0+G$691</f>
        <v>18529000</v>
      </c>
      <c r="H690" s="160">
        <f>0+H$691</f>
        <v>18529000</v>
      </c>
      <c r="I690" s="160">
        <f>0+I$691</f>
        <v>18528762.11</v>
      </c>
      <c r="J690" s="299">
        <f t="shared" si="24"/>
        <v>99.9987161206757</v>
      </c>
    </row>
    <row r="691" spans="1:10" s="129" customFormat="1" ht="25.5">
      <c r="A691" s="133"/>
      <c r="B691" s="130"/>
      <c r="C691" s="130" t="s">
        <v>19</v>
      </c>
      <c r="D691" s="133" t="s">
        <v>2036</v>
      </c>
      <c r="E691" s="270" t="s">
        <v>535</v>
      </c>
      <c r="F691" s="131" t="s">
        <v>536</v>
      </c>
      <c r="G691" s="161">
        <v>18529000</v>
      </c>
      <c r="H691" s="161">
        <v>18529000</v>
      </c>
      <c r="I691" s="132">
        <v>18528762.11</v>
      </c>
      <c r="J691" s="301">
        <f t="shared" si="24"/>
        <v>99.9987161206757</v>
      </c>
    </row>
    <row r="692" spans="1:10" s="129" customFormat="1" ht="6.75" customHeight="1">
      <c r="A692" s="133"/>
      <c r="B692" s="130"/>
      <c r="C692" s="130"/>
      <c r="D692" s="133"/>
      <c r="E692" s="270"/>
      <c r="F692" s="131"/>
      <c r="G692" s="161"/>
      <c r="H692" s="161"/>
      <c r="I692" s="132"/>
      <c r="J692" s="301"/>
    </row>
    <row r="693" spans="1:10" s="129" customFormat="1" ht="25.5">
      <c r="A693" s="266" t="s">
        <v>2647</v>
      </c>
      <c r="B693" s="267"/>
      <c r="C693" s="267"/>
      <c r="D693" s="266"/>
      <c r="E693" s="267"/>
      <c r="F693" s="268" t="s">
        <v>2649</v>
      </c>
      <c r="G693" s="269">
        <f>G695+G736+G765</f>
        <v>38087000</v>
      </c>
      <c r="H693" s="269">
        <f>H695+H736+H765</f>
        <v>38087000</v>
      </c>
      <c r="I693" s="269">
        <f>I695+I736+I765</f>
        <v>35933587.86000001</v>
      </c>
      <c r="J693" s="298">
        <f t="shared" si="24"/>
        <v>94.34607047023921</v>
      </c>
    </row>
    <row r="694" spans="1:10" s="129" customFormat="1" ht="6.75" customHeight="1">
      <c r="A694" s="133"/>
      <c r="B694" s="130"/>
      <c r="C694" s="130"/>
      <c r="D694" s="133"/>
      <c r="E694" s="130"/>
      <c r="F694" s="159"/>
      <c r="G694" s="160"/>
      <c r="H694" s="160"/>
      <c r="I694" s="160"/>
      <c r="J694" s="299"/>
    </row>
    <row r="695" spans="1:10" s="129" customFormat="1" ht="12.75">
      <c r="A695" s="266" t="s">
        <v>2648</v>
      </c>
      <c r="B695" s="267"/>
      <c r="C695" s="267"/>
      <c r="D695" s="266"/>
      <c r="E695" s="267"/>
      <c r="F695" s="266" t="s">
        <v>2650</v>
      </c>
      <c r="G695" s="269">
        <f>G697+G700+G706+G715+G717+G723+G725+G727+G729</f>
        <v>12275200</v>
      </c>
      <c r="H695" s="269">
        <f>H697+H700+H706+H715+H717+H723+H725+H727+H729</f>
        <v>12372200</v>
      </c>
      <c r="I695" s="269">
        <f>I697+I700+I706+I715+I717+I723+I725+I727+I729</f>
        <v>11603934.120000001</v>
      </c>
      <c r="J695" s="298">
        <f t="shared" si="24"/>
        <v>93.79038586508463</v>
      </c>
    </row>
    <row r="696" spans="1:10" s="129" customFormat="1" ht="6.75" customHeight="1">
      <c r="A696" s="133"/>
      <c r="B696" s="130"/>
      <c r="C696" s="130"/>
      <c r="D696" s="133"/>
      <c r="E696" s="130"/>
      <c r="F696" s="133"/>
      <c r="G696" s="160"/>
      <c r="H696" s="160"/>
      <c r="I696" s="160"/>
      <c r="J696" s="299"/>
    </row>
    <row r="697" spans="1:10" s="129" customFormat="1" ht="12.75">
      <c r="A697" s="133"/>
      <c r="B697" s="130"/>
      <c r="C697" s="130"/>
      <c r="D697" s="133"/>
      <c r="E697" s="133" t="s">
        <v>566</v>
      </c>
      <c r="F697" s="159" t="s">
        <v>368</v>
      </c>
      <c r="G697" s="160">
        <f>0+G$698+G$699</f>
        <v>942000</v>
      </c>
      <c r="H697" s="160">
        <f>0+H$698+H$699</f>
        <v>1005000</v>
      </c>
      <c r="I697" s="160">
        <f>0+I$698+I$699</f>
        <v>999542.8799999999</v>
      </c>
      <c r="J697" s="299">
        <f t="shared" si="24"/>
        <v>99.45700298507461</v>
      </c>
    </row>
    <row r="698" spans="1:10" s="129" customFormat="1" ht="12.75">
      <c r="A698" s="133"/>
      <c r="B698" s="130"/>
      <c r="C698" s="130" t="s">
        <v>19</v>
      </c>
      <c r="D698" s="133" t="s">
        <v>2040</v>
      </c>
      <c r="E698" s="270" t="s">
        <v>568</v>
      </c>
      <c r="F698" s="131" t="s">
        <v>369</v>
      </c>
      <c r="G698" s="161">
        <v>700000</v>
      </c>
      <c r="H698" s="161">
        <v>763000</v>
      </c>
      <c r="I698" s="132">
        <v>779645.94</v>
      </c>
      <c r="J698" s="301">
        <f t="shared" si="24"/>
        <v>102.18164351245085</v>
      </c>
    </row>
    <row r="699" spans="1:10" s="129" customFormat="1" ht="12.75">
      <c r="A699" s="133"/>
      <c r="B699" s="130"/>
      <c r="C699" s="130" t="s">
        <v>19</v>
      </c>
      <c r="D699" s="133" t="s">
        <v>2041</v>
      </c>
      <c r="E699" s="270" t="s">
        <v>1129</v>
      </c>
      <c r="F699" s="131" t="s">
        <v>371</v>
      </c>
      <c r="G699" s="161">
        <v>242000</v>
      </c>
      <c r="H699" s="161">
        <v>242000</v>
      </c>
      <c r="I699" s="132">
        <v>219896.94</v>
      </c>
      <c r="J699" s="301">
        <f t="shared" si="24"/>
        <v>90.86650413223141</v>
      </c>
    </row>
    <row r="700" spans="1:10" s="129" customFormat="1" ht="12.75">
      <c r="A700" s="133"/>
      <c r="B700" s="130"/>
      <c r="C700" s="130"/>
      <c r="D700" s="133"/>
      <c r="E700" s="133" t="s">
        <v>569</v>
      </c>
      <c r="F700" s="159" t="s">
        <v>373</v>
      </c>
      <c r="G700" s="160">
        <f>0+G$701+G702+G703+G704+G705</f>
        <v>2883000</v>
      </c>
      <c r="H700" s="160">
        <f>0+H$701+H702+H703+H704+H705</f>
        <v>2911000</v>
      </c>
      <c r="I700" s="160">
        <f>0+I$701+I702+I703+I704+I705</f>
        <v>2799151.2299999995</v>
      </c>
      <c r="J700" s="299">
        <f t="shared" si="24"/>
        <v>96.15772002748196</v>
      </c>
    </row>
    <row r="701" spans="1:10" s="129" customFormat="1" ht="12.75">
      <c r="A701" s="133"/>
      <c r="B701" s="130"/>
      <c r="C701" s="130" t="s">
        <v>19</v>
      </c>
      <c r="D701" s="133" t="s">
        <v>2042</v>
      </c>
      <c r="E701" s="270" t="s">
        <v>1025</v>
      </c>
      <c r="F701" s="131" t="s">
        <v>374</v>
      </c>
      <c r="G701" s="161">
        <v>280700</v>
      </c>
      <c r="H701" s="161">
        <v>306700</v>
      </c>
      <c r="I701" s="132">
        <v>306204.22</v>
      </c>
      <c r="J701" s="301">
        <f t="shared" si="24"/>
        <v>99.83835017932833</v>
      </c>
    </row>
    <row r="702" spans="1:10" s="129" customFormat="1" ht="12.75">
      <c r="A702" s="133"/>
      <c r="B702" s="130"/>
      <c r="C702" s="130"/>
      <c r="D702" s="133"/>
      <c r="E702" s="270" t="s">
        <v>571</v>
      </c>
      <c r="F702" s="131" t="s">
        <v>376</v>
      </c>
      <c r="G702" s="161">
        <v>2120000</v>
      </c>
      <c r="H702" s="161">
        <v>2122000</v>
      </c>
      <c r="I702" s="132">
        <v>2094708.25</v>
      </c>
      <c r="J702" s="301">
        <f t="shared" si="24"/>
        <v>98.71386663524977</v>
      </c>
    </row>
    <row r="703" spans="1:10" s="129" customFormat="1" ht="25.5">
      <c r="A703" s="133"/>
      <c r="B703" s="130"/>
      <c r="C703" s="130"/>
      <c r="D703" s="133"/>
      <c r="E703" s="270" t="s">
        <v>1165</v>
      </c>
      <c r="F703" s="131" t="s">
        <v>377</v>
      </c>
      <c r="G703" s="161">
        <v>90500</v>
      </c>
      <c r="H703" s="161">
        <v>90500</v>
      </c>
      <c r="I703" s="132">
        <v>103246.73</v>
      </c>
      <c r="J703" s="301">
        <f t="shared" si="24"/>
        <v>114.08478453038673</v>
      </c>
    </row>
    <row r="704" spans="1:10" s="129" customFormat="1" ht="12.75">
      <c r="A704" s="133"/>
      <c r="B704" s="130"/>
      <c r="C704" s="130"/>
      <c r="D704" s="133"/>
      <c r="E704" s="270" t="s">
        <v>806</v>
      </c>
      <c r="F704" s="131" t="s">
        <v>378</v>
      </c>
      <c r="G704" s="161">
        <v>171800</v>
      </c>
      <c r="H704" s="161">
        <v>171800</v>
      </c>
      <c r="I704" s="132">
        <v>119192.9</v>
      </c>
      <c r="J704" s="301">
        <f t="shared" si="24"/>
        <v>69.37887077997671</v>
      </c>
    </row>
    <row r="705" spans="1:10" s="129" customFormat="1" ht="12.75">
      <c r="A705" s="133"/>
      <c r="B705" s="130"/>
      <c r="C705" s="130"/>
      <c r="D705" s="133"/>
      <c r="E705" s="270" t="s">
        <v>1168</v>
      </c>
      <c r="F705" s="131" t="s">
        <v>379</v>
      </c>
      <c r="G705" s="161">
        <v>220000</v>
      </c>
      <c r="H705" s="161">
        <v>220000</v>
      </c>
      <c r="I705" s="132">
        <v>175799.13</v>
      </c>
      <c r="J705" s="301">
        <f t="shared" si="24"/>
        <v>79.90869545454545</v>
      </c>
    </row>
    <row r="706" spans="1:10" s="129" customFormat="1" ht="12.75">
      <c r="A706" s="133"/>
      <c r="B706" s="130"/>
      <c r="C706" s="130"/>
      <c r="D706" s="133"/>
      <c r="E706" s="133" t="s">
        <v>543</v>
      </c>
      <c r="F706" s="159" t="s">
        <v>380</v>
      </c>
      <c r="G706" s="160">
        <f>0+G$707+G708+G709+G710+G711+G712+G713+G714</f>
        <v>6683100</v>
      </c>
      <c r="H706" s="160">
        <f>0+H$707+H708+H709+H710+H711+H712+H713+H714</f>
        <v>6683100</v>
      </c>
      <c r="I706" s="160">
        <f>0+I$707+I708+I709+I710+I711+I712+I713+I714</f>
        <v>6414305.9</v>
      </c>
      <c r="J706" s="299">
        <f t="shared" si="24"/>
        <v>95.9780027232871</v>
      </c>
    </row>
    <row r="707" spans="1:10" s="129" customFormat="1" ht="12.75">
      <c r="A707" s="133"/>
      <c r="B707" s="130"/>
      <c r="C707" s="130" t="s">
        <v>19</v>
      </c>
      <c r="D707" s="133" t="s">
        <v>2043</v>
      </c>
      <c r="E707" s="270" t="s">
        <v>819</v>
      </c>
      <c r="F707" s="131" t="s">
        <v>381</v>
      </c>
      <c r="G707" s="161">
        <v>3450000</v>
      </c>
      <c r="H707" s="161">
        <v>3450000</v>
      </c>
      <c r="I707" s="132">
        <v>3388999.71</v>
      </c>
      <c r="J707" s="301">
        <f t="shared" si="24"/>
        <v>98.23187565217391</v>
      </c>
    </row>
    <row r="708" spans="1:10" s="129" customFormat="1" ht="12.75">
      <c r="A708" s="133"/>
      <c r="B708" s="130"/>
      <c r="C708" s="130"/>
      <c r="D708" s="133"/>
      <c r="E708" s="270" t="s">
        <v>800</v>
      </c>
      <c r="F708" s="131" t="s">
        <v>382</v>
      </c>
      <c r="G708" s="161">
        <v>727300</v>
      </c>
      <c r="H708" s="161">
        <v>727300</v>
      </c>
      <c r="I708" s="132">
        <v>531646.24</v>
      </c>
      <c r="J708" s="301">
        <f aca="true" t="shared" si="25" ref="J708:J714">IF(OR($H708=0,$I708=0),"-",$I708/$H708*100)</f>
        <v>73.09861680186994</v>
      </c>
    </row>
    <row r="709" spans="1:10" s="129" customFormat="1" ht="12.75">
      <c r="A709" s="133"/>
      <c r="B709" s="130"/>
      <c r="C709" s="130"/>
      <c r="D709" s="133"/>
      <c r="E709" s="270" t="s">
        <v>544</v>
      </c>
      <c r="F709" s="131" t="s">
        <v>383</v>
      </c>
      <c r="G709" s="161">
        <v>132000</v>
      </c>
      <c r="H709" s="161">
        <v>132000</v>
      </c>
      <c r="I709" s="132">
        <v>151955.02</v>
      </c>
      <c r="J709" s="301">
        <f t="shared" si="25"/>
        <v>115.11743939393939</v>
      </c>
    </row>
    <row r="710" spans="1:10" s="129" customFormat="1" ht="12.75">
      <c r="A710" s="133"/>
      <c r="B710" s="130"/>
      <c r="C710" s="130"/>
      <c r="D710" s="133"/>
      <c r="E710" s="270" t="s">
        <v>809</v>
      </c>
      <c r="F710" s="131" t="s">
        <v>384</v>
      </c>
      <c r="G710" s="161">
        <v>950000</v>
      </c>
      <c r="H710" s="161">
        <v>950000</v>
      </c>
      <c r="I710" s="132">
        <v>923390.73</v>
      </c>
      <c r="J710" s="301">
        <f t="shared" si="25"/>
        <v>97.19902421052632</v>
      </c>
    </row>
    <row r="711" spans="1:10" s="129" customFormat="1" ht="12.75">
      <c r="A711" s="133"/>
      <c r="B711" s="130"/>
      <c r="C711" s="130"/>
      <c r="D711" s="133"/>
      <c r="E711" s="270" t="s">
        <v>915</v>
      </c>
      <c r="F711" s="131" t="s">
        <v>385</v>
      </c>
      <c r="G711" s="161">
        <v>105000</v>
      </c>
      <c r="H711" s="161">
        <v>105000</v>
      </c>
      <c r="I711" s="132">
        <v>101043.77</v>
      </c>
      <c r="J711" s="301">
        <f t="shared" si="25"/>
        <v>96.23216190476191</v>
      </c>
    </row>
    <row r="712" spans="1:10" s="129" customFormat="1" ht="12.75">
      <c r="A712" s="133"/>
      <c r="B712" s="130"/>
      <c r="C712" s="130"/>
      <c r="D712" s="133"/>
      <c r="E712" s="270" t="s">
        <v>926</v>
      </c>
      <c r="F712" s="131" t="s">
        <v>386</v>
      </c>
      <c r="G712" s="161">
        <v>500</v>
      </c>
      <c r="H712" s="161">
        <v>500</v>
      </c>
      <c r="I712" s="132">
        <v>1480</v>
      </c>
      <c r="J712" s="301">
        <f t="shared" si="25"/>
        <v>296</v>
      </c>
    </row>
    <row r="713" spans="1:10" s="129" customFormat="1" ht="12.75">
      <c r="A713" s="133"/>
      <c r="B713" s="130"/>
      <c r="C713" s="130"/>
      <c r="D713" s="133"/>
      <c r="E713" s="270" t="s">
        <v>545</v>
      </c>
      <c r="F713" s="131" t="s">
        <v>387</v>
      </c>
      <c r="G713" s="161">
        <v>251300</v>
      </c>
      <c r="H713" s="161">
        <v>251300</v>
      </c>
      <c r="I713" s="132">
        <v>280073.24</v>
      </c>
      <c r="J713" s="301">
        <f t="shared" si="25"/>
        <v>111.44975726223636</v>
      </c>
    </row>
    <row r="714" spans="1:10" s="129" customFormat="1" ht="12.75">
      <c r="A714" s="133"/>
      <c r="B714" s="130"/>
      <c r="C714" s="130"/>
      <c r="D714" s="133"/>
      <c r="E714" s="270" t="s">
        <v>572</v>
      </c>
      <c r="F714" s="131" t="s">
        <v>389</v>
      </c>
      <c r="G714" s="161">
        <v>1067000</v>
      </c>
      <c r="H714" s="161">
        <v>1067000</v>
      </c>
      <c r="I714" s="132">
        <v>1035717.19</v>
      </c>
      <c r="J714" s="301">
        <f t="shared" si="25"/>
        <v>97.06815276476101</v>
      </c>
    </row>
    <row r="715" spans="1:10" s="129" customFormat="1" ht="25.5">
      <c r="A715" s="133"/>
      <c r="B715" s="130"/>
      <c r="C715" s="130"/>
      <c r="D715" s="133"/>
      <c r="E715" s="133" t="s">
        <v>1042</v>
      </c>
      <c r="F715" s="159" t="s">
        <v>390</v>
      </c>
      <c r="G715" s="160">
        <f>0+G$716</f>
        <v>30000</v>
      </c>
      <c r="H715" s="160">
        <f>0+H$716</f>
        <v>33000</v>
      </c>
      <c r="I715" s="160">
        <f>0+I$716</f>
        <v>32585.76</v>
      </c>
      <c r="J715" s="299">
        <f aca="true" t="shared" si="26" ref="J715:J734">IF(OR($H715=0,$I715=0),"-",$I715/$H715*100)</f>
        <v>98.74472727272727</v>
      </c>
    </row>
    <row r="716" spans="1:10" s="129" customFormat="1" ht="12.75">
      <c r="A716" s="133"/>
      <c r="B716" s="130"/>
      <c r="C716" s="130" t="s">
        <v>19</v>
      </c>
      <c r="D716" s="133" t="s">
        <v>2044</v>
      </c>
      <c r="E716" s="270" t="s">
        <v>1044</v>
      </c>
      <c r="F716" s="131" t="s">
        <v>390</v>
      </c>
      <c r="G716" s="161">
        <v>30000</v>
      </c>
      <c r="H716" s="161">
        <v>33000</v>
      </c>
      <c r="I716" s="132">
        <v>32585.76</v>
      </c>
      <c r="J716" s="301">
        <f t="shared" si="26"/>
        <v>98.74472727272727</v>
      </c>
    </row>
    <row r="717" spans="1:10" s="129" customFormat="1" ht="12.75">
      <c r="A717" s="133"/>
      <c r="B717" s="130"/>
      <c r="C717" s="130"/>
      <c r="D717" s="133"/>
      <c r="E717" s="133" t="s">
        <v>550</v>
      </c>
      <c r="F717" s="159" t="s">
        <v>391</v>
      </c>
      <c r="G717" s="160">
        <f>G718+G719+G720+G721+G722</f>
        <v>571000</v>
      </c>
      <c r="H717" s="160">
        <f>H718+H719+H720+H721+H722</f>
        <v>574000</v>
      </c>
      <c r="I717" s="160">
        <f>I718+I719+I720+I721+I722</f>
        <v>564511.67</v>
      </c>
      <c r="J717" s="299">
        <f t="shared" si="26"/>
        <v>98.34698083623694</v>
      </c>
    </row>
    <row r="718" spans="1:10" s="129" customFormat="1" ht="25.5">
      <c r="A718" s="133"/>
      <c r="B718" s="130"/>
      <c r="C718" s="130"/>
      <c r="D718" s="133"/>
      <c r="E718" s="270" t="s">
        <v>952</v>
      </c>
      <c r="F718" s="131" t="s">
        <v>392</v>
      </c>
      <c r="G718" s="161">
        <v>375000</v>
      </c>
      <c r="H718" s="161">
        <v>375000</v>
      </c>
      <c r="I718" s="132">
        <v>371734.64</v>
      </c>
      <c r="J718" s="301">
        <f t="shared" si="26"/>
        <v>99.12923733333334</v>
      </c>
    </row>
    <row r="719" spans="1:10" s="129" customFormat="1" ht="12.75">
      <c r="A719" s="133"/>
      <c r="B719" s="130"/>
      <c r="C719" s="130"/>
      <c r="D719" s="133"/>
      <c r="E719" s="270" t="s">
        <v>1126</v>
      </c>
      <c r="F719" s="131" t="s">
        <v>393</v>
      </c>
      <c r="G719" s="161">
        <v>2500</v>
      </c>
      <c r="H719" s="161">
        <v>2500</v>
      </c>
      <c r="I719" s="132">
        <v>2381.34</v>
      </c>
      <c r="J719" s="301">
        <f t="shared" si="26"/>
        <v>95.2536</v>
      </c>
    </row>
    <row r="720" spans="1:10" s="129" customFormat="1" ht="12.75">
      <c r="A720" s="133"/>
      <c r="B720" s="130"/>
      <c r="C720" s="130"/>
      <c r="D720" s="133"/>
      <c r="E720" s="270" t="s">
        <v>988</v>
      </c>
      <c r="F720" s="131" t="s">
        <v>394</v>
      </c>
      <c r="G720" s="161">
        <v>65000</v>
      </c>
      <c r="H720" s="161">
        <v>65000</v>
      </c>
      <c r="I720" s="132">
        <v>60439.04</v>
      </c>
      <c r="J720" s="301">
        <f t="shared" si="26"/>
        <v>92.98313846153846</v>
      </c>
    </row>
    <row r="721" spans="1:10" s="129" customFormat="1" ht="12.75">
      <c r="A721" s="133"/>
      <c r="B721" s="130"/>
      <c r="C721" s="130"/>
      <c r="D721" s="133"/>
      <c r="E721" s="270" t="s">
        <v>617</v>
      </c>
      <c r="F721" s="131" t="s">
        <v>396</v>
      </c>
      <c r="G721" s="161">
        <v>2500</v>
      </c>
      <c r="H721" s="161">
        <v>2500</v>
      </c>
      <c r="I721" s="132">
        <v>10229.6</v>
      </c>
      <c r="J721" s="301">
        <f t="shared" si="26"/>
        <v>409.184</v>
      </c>
    </row>
    <row r="722" spans="1:10" s="129" customFormat="1" ht="12.75">
      <c r="A722" s="133"/>
      <c r="B722" s="130"/>
      <c r="C722" s="130"/>
      <c r="D722" s="133"/>
      <c r="E722" s="270" t="s">
        <v>551</v>
      </c>
      <c r="F722" s="131" t="s">
        <v>391</v>
      </c>
      <c r="G722" s="161">
        <v>126000</v>
      </c>
      <c r="H722" s="161">
        <v>129000</v>
      </c>
      <c r="I722" s="132">
        <v>119727.05</v>
      </c>
      <c r="J722" s="301">
        <f t="shared" si="26"/>
        <v>92.81166666666667</v>
      </c>
    </row>
    <row r="723" spans="1:10" s="129" customFormat="1" ht="12.75">
      <c r="A723" s="133"/>
      <c r="B723" s="130"/>
      <c r="C723" s="130"/>
      <c r="D723" s="133"/>
      <c r="E723" s="133" t="s">
        <v>619</v>
      </c>
      <c r="F723" s="159" t="s">
        <v>404</v>
      </c>
      <c r="G723" s="160">
        <f>0+G$724</f>
        <v>38700</v>
      </c>
      <c r="H723" s="160">
        <f>0+H$724</f>
        <v>38700</v>
      </c>
      <c r="I723" s="160">
        <f>0+I$724</f>
        <v>28719.31</v>
      </c>
      <c r="J723" s="299">
        <f t="shared" si="26"/>
        <v>74.21010335917313</v>
      </c>
    </row>
    <row r="724" spans="1:10" s="129" customFormat="1" ht="12.75">
      <c r="A724" s="133"/>
      <c r="B724" s="130"/>
      <c r="C724" s="130" t="s">
        <v>19</v>
      </c>
      <c r="D724" s="133" t="s">
        <v>2058</v>
      </c>
      <c r="E724" s="270" t="s">
        <v>621</v>
      </c>
      <c r="F724" s="131" t="s">
        <v>407</v>
      </c>
      <c r="G724" s="161">
        <v>38700</v>
      </c>
      <c r="H724" s="161">
        <v>38700</v>
      </c>
      <c r="I724" s="132">
        <v>28719.31</v>
      </c>
      <c r="J724" s="301">
        <f t="shared" si="26"/>
        <v>74.21010335917313</v>
      </c>
    </row>
    <row r="725" spans="1:10" s="129" customFormat="1" ht="25.5">
      <c r="A725" s="133"/>
      <c r="B725" s="130"/>
      <c r="C725" s="130"/>
      <c r="D725" s="133"/>
      <c r="E725" s="133" t="s">
        <v>760</v>
      </c>
      <c r="F725" s="159" t="s">
        <v>420</v>
      </c>
      <c r="G725" s="160">
        <f>G726</f>
        <v>15000</v>
      </c>
      <c r="H725" s="160">
        <f>H726</f>
        <v>15000</v>
      </c>
      <c r="I725" s="160">
        <f>I726</f>
        <v>12500</v>
      </c>
      <c r="J725" s="299">
        <f t="shared" si="26"/>
        <v>83.33333333333334</v>
      </c>
    </row>
    <row r="726" spans="1:10" s="129" customFormat="1" ht="12.75">
      <c r="A726" s="133"/>
      <c r="B726" s="130"/>
      <c r="C726" s="130" t="s">
        <v>19</v>
      </c>
      <c r="D726" s="133" t="s">
        <v>2045</v>
      </c>
      <c r="E726" s="270" t="s">
        <v>762</v>
      </c>
      <c r="F726" s="131" t="s">
        <v>422</v>
      </c>
      <c r="G726" s="161">
        <v>15000</v>
      </c>
      <c r="H726" s="161">
        <v>15000</v>
      </c>
      <c r="I726" s="132">
        <v>12500</v>
      </c>
      <c r="J726" s="301">
        <f t="shared" si="26"/>
        <v>83.33333333333334</v>
      </c>
    </row>
    <row r="727" spans="1:10" s="129" customFormat="1" ht="12.75">
      <c r="A727" s="133"/>
      <c r="B727" s="130"/>
      <c r="C727" s="130"/>
      <c r="D727" s="133"/>
      <c r="E727" s="133" t="s">
        <v>552</v>
      </c>
      <c r="F727" s="159" t="s">
        <v>268</v>
      </c>
      <c r="G727" s="160">
        <f>0+G$728</f>
        <v>376600</v>
      </c>
      <c r="H727" s="160">
        <f>0+H$728</f>
        <v>376600</v>
      </c>
      <c r="I727" s="160">
        <f>0+I$728</f>
        <v>235748.47</v>
      </c>
      <c r="J727" s="299">
        <f t="shared" si="26"/>
        <v>62.59916887944769</v>
      </c>
    </row>
    <row r="728" spans="1:10" s="129" customFormat="1" ht="12.75">
      <c r="A728" s="133"/>
      <c r="B728" s="130"/>
      <c r="C728" s="130" t="s">
        <v>19</v>
      </c>
      <c r="D728" s="133" t="s">
        <v>1002</v>
      </c>
      <c r="E728" s="270" t="s">
        <v>553</v>
      </c>
      <c r="F728" s="131" t="s">
        <v>425</v>
      </c>
      <c r="G728" s="161">
        <v>376600</v>
      </c>
      <c r="H728" s="161">
        <v>376600</v>
      </c>
      <c r="I728" s="132">
        <v>235748.47</v>
      </c>
      <c r="J728" s="301">
        <f t="shared" si="26"/>
        <v>62.59916887944769</v>
      </c>
    </row>
    <row r="729" spans="1:10" s="129" customFormat="1" ht="12.75">
      <c r="A729" s="133"/>
      <c r="B729" s="130"/>
      <c r="C729" s="130"/>
      <c r="D729" s="133"/>
      <c r="E729" s="133" t="s">
        <v>812</v>
      </c>
      <c r="F729" s="159" t="s">
        <v>445</v>
      </c>
      <c r="G729" s="160">
        <f>0+G$730+G$731+G$732+G$733+G$734</f>
        <v>735800</v>
      </c>
      <c r="H729" s="160">
        <f>0+H$730+H$731+H$732+H$733+H$734</f>
        <v>735800</v>
      </c>
      <c r="I729" s="160">
        <f>0+I$730+I$731+I$732+I$733+I$734</f>
        <v>516868.9</v>
      </c>
      <c r="J729" s="299">
        <f t="shared" si="26"/>
        <v>70.24584126121229</v>
      </c>
    </row>
    <row r="730" spans="1:10" s="129" customFormat="1" ht="12.75">
      <c r="A730" s="133"/>
      <c r="B730" s="130"/>
      <c r="C730" s="130" t="s">
        <v>321</v>
      </c>
      <c r="D730" s="133" t="s">
        <v>2060</v>
      </c>
      <c r="E730" s="270" t="s">
        <v>1032</v>
      </c>
      <c r="F730" s="131" t="s">
        <v>446</v>
      </c>
      <c r="G730" s="161">
        <v>130000</v>
      </c>
      <c r="H730" s="161">
        <v>130000</v>
      </c>
      <c r="I730" s="132">
        <v>119649.1</v>
      </c>
      <c r="J730" s="301">
        <f t="shared" si="26"/>
        <v>92.03776923076924</v>
      </c>
    </row>
    <row r="731" spans="1:10" s="129" customFormat="1" ht="12.75">
      <c r="A731" s="133"/>
      <c r="B731" s="130"/>
      <c r="C731" s="130" t="s">
        <v>321</v>
      </c>
      <c r="D731" s="133" t="s">
        <v>1276</v>
      </c>
      <c r="E731" s="270" t="s">
        <v>1034</v>
      </c>
      <c r="F731" s="131" t="s">
        <v>448</v>
      </c>
      <c r="G731" s="161">
        <v>40000</v>
      </c>
      <c r="H731" s="161">
        <v>40000</v>
      </c>
      <c r="I731" s="132">
        <v>37995</v>
      </c>
      <c r="J731" s="301">
        <f t="shared" si="26"/>
        <v>94.9875</v>
      </c>
    </row>
    <row r="732" spans="1:10" s="129" customFormat="1" ht="12.75">
      <c r="A732" s="133"/>
      <c r="B732" s="130"/>
      <c r="C732" s="130" t="s">
        <v>321</v>
      </c>
      <c r="D732" s="133" t="s">
        <v>2061</v>
      </c>
      <c r="E732" s="270" t="s">
        <v>1036</v>
      </c>
      <c r="F732" s="131" t="s">
        <v>450</v>
      </c>
      <c r="G732" s="161">
        <v>405000</v>
      </c>
      <c r="H732" s="161">
        <v>405000</v>
      </c>
      <c r="I732" s="132">
        <v>201202.19</v>
      </c>
      <c r="J732" s="301">
        <f t="shared" si="26"/>
        <v>49.67955308641975</v>
      </c>
    </row>
    <row r="733" spans="1:10" s="129" customFormat="1" ht="12.75">
      <c r="A733" s="133"/>
      <c r="B733" s="130"/>
      <c r="C733" s="130" t="s">
        <v>321</v>
      </c>
      <c r="D733" s="133" t="s">
        <v>962</v>
      </c>
      <c r="E733" s="270" t="s">
        <v>2062</v>
      </c>
      <c r="F733" s="131" t="s">
        <v>451</v>
      </c>
      <c r="G733" s="161">
        <v>5000</v>
      </c>
      <c r="H733" s="161">
        <v>5000</v>
      </c>
      <c r="I733" s="132">
        <v>3131.25</v>
      </c>
      <c r="J733" s="301">
        <f t="shared" si="26"/>
        <v>62.625</v>
      </c>
    </row>
    <row r="734" spans="1:10" s="129" customFormat="1" ht="12.75">
      <c r="A734" s="133"/>
      <c r="B734" s="130"/>
      <c r="C734" s="130" t="s">
        <v>321</v>
      </c>
      <c r="D734" s="133" t="s">
        <v>2063</v>
      </c>
      <c r="E734" s="270" t="s">
        <v>814</v>
      </c>
      <c r="F734" s="131" t="s">
        <v>452</v>
      </c>
      <c r="G734" s="161">
        <v>155800</v>
      </c>
      <c r="H734" s="161">
        <v>155800</v>
      </c>
      <c r="I734" s="132">
        <v>154891.36</v>
      </c>
      <c r="J734" s="301">
        <f t="shared" si="26"/>
        <v>99.41679075738125</v>
      </c>
    </row>
    <row r="735" spans="1:10" s="129" customFormat="1" ht="6.75" customHeight="1">
      <c r="A735" s="133"/>
      <c r="B735" s="130"/>
      <c r="C735" s="130"/>
      <c r="D735" s="133"/>
      <c r="E735" s="270"/>
      <c r="F735" s="131"/>
      <c r="G735" s="161"/>
      <c r="H735" s="161"/>
      <c r="I735" s="132"/>
      <c r="J735" s="301"/>
    </row>
    <row r="736" spans="1:10" s="129" customFormat="1" ht="12.75">
      <c r="A736" s="266" t="s">
        <v>2651</v>
      </c>
      <c r="B736" s="267"/>
      <c r="C736" s="267"/>
      <c r="D736" s="266"/>
      <c r="E736" s="267"/>
      <c r="F736" s="266" t="s">
        <v>2652</v>
      </c>
      <c r="G736" s="269">
        <f>G738+G743+G745+G749+G751+G758+G762</f>
        <v>24895500</v>
      </c>
      <c r="H736" s="269">
        <f>H738+H743+H745+H749+H751+H758+H762</f>
        <v>24798500</v>
      </c>
      <c r="I736" s="269">
        <f>I738+I743+I745+I749+I751+I758+I762</f>
        <v>23606393.53</v>
      </c>
      <c r="J736" s="298">
        <f aca="true" t="shared" si="27" ref="J736:J763">IF(OR($H736=0,$I736=0),"-",$I736/$H736*100)</f>
        <v>95.19282831622881</v>
      </c>
    </row>
    <row r="737" spans="1:10" s="129" customFormat="1" ht="6.75" customHeight="1">
      <c r="A737" s="133"/>
      <c r="B737" s="130"/>
      <c r="C737" s="130"/>
      <c r="D737" s="133"/>
      <c r="E737" s="130"/>
      <c r="F737" s="133"/>
      <c r="G737" s="160"/>
      <c r="H737" s="160"/>
      <c r="I737" s="160"/>
      <c r="J737" s="299"/>
    </row>
    <row r="738" spans="1:10" s="129" customFormat="1" ht="12.75">
      <c r="A738" s="133"/>
      <c r="B738" s="130"/>
      <c r="C738" s="130"/>
      <c r="D738" s="133"/>
      <c r="E738" s="133" t="s">
        <v>558</v>
      </c>
      <c r="F738" s="159" t="s">
        <v>356</v>
      </c>
      <c r="G738" s="160">
        <f>0+G$739+G740+G$741+G$742</f>
        <v>18014800</v>
      </c>
      <c r="H738" s="160">
        <f>0+H$739+H740+H$741+H$742</f>
        <v>17856300</v>
      </c>
      <c r="I738" s="160">
        <f>0+I$739+I740+I$741+I$742</f>
        <v>17582404.98</v>
      </c>
      <c r="J738" s="299">
        <f>IF(OR($H738=0,$I738=0),"-",$I738/$H738*100)</f>
        <v>98.46611548865106</v>
      </c>
    </row>
    <row r="739" spans="1:13" s="129" customFormat="1" ht="12.75">
      <c r="A739" s="133"/>
      <c r="B739" s="130"/>
      <c r="C739" s="130" t="s">
        <v>692</v>
      </c>
      <c r="D739" s="133" t="s">
        <v>2108</v>
      </c>
      <c r="E739" s="270" t="s">
        <v>560</v>
      </c>
      <c r="F739" s="131" t="s">
        <v>358</v>
      </c>
      <c r="G739" s="161">
        <v>13450000</v>
      </c>
      <c r="H739" s="161">
        <v>13291500</v>
      </c>
      <c r="I739" s="132">
        <v>13256427.25</v>
      </c>
      <c r="J739" s="301">
        <f t="shared" si="27"/>
        <v>99.73612647180529</v>
      </c>
      <c r="K739" s="162"/>
      <c r="L739" s="162"/>
      <c r="M739" s="162"/>
    </row>
    <row r="740" spans="1:13" s="129" customFormat="1" ht="12.75">
      <c r="A740" s="133"/>
      <c r="B740" s="130"/>
      <c r="C740" s="130"/>
      <c r="D740" s="133"/>
      <c r="E740" s="270" t="s">
        <v>1115</v>
      </c>
      <c r="F740" s="131" t="s">
        <v>359</v>
      </c>
      <c r="G740" s="161">
        <v>54800</v>
      </c>
      <c r="H740" s="161">
        <v>54800</v>
      </c>
      <c r="I740" s="132">
        <v>0</v>
      </c>
      <c r="J740" s="301" t="str">
        <f t="shared" si="27"/>
        <v>-</v>
      </c>
      <c r="K740" s="162"/>
      <c r="L740" s="162"/>
      <c r="M740" s="162"/>
    </row>
    <row r="741" spans="1:13" s="129" customFormat="1" ht="12.75">
      <c r="A741" s="133"/>
      <c r="B741" s="130"/>
      <c r="C741" s="130" t="s">
        <v>692</v>
      </c>
      <c r="D741" s="133" t="s">
        <v>2109</v>
      </c>
      <c r="E741" s="270" t="s">
        <v>2110</v>
      </c>
      <c r="F741" s="131" t="s">
        <v>360</v>
      </c>
      <c r="G741" s="161">
        <v>1150000</v>
      </c>
      <c r="H741" s="161">
        <v>1150000</v>
      </c>
      <c r="I741" s="132">
        <v>1032238.6</v>
      </c>
      <c r="J741" s="301">
        <f t="shared" si="27"/>
        <v>89.75987826086957</v>
      </c>
      <c r="K741" s="162"/>
      <c r="L741" s="162"/>
      <c r="M741" s="162"/>
    </row>
    <row r="742" spans="1:10" s="129" customFormat="1" ht="12.75">
      <c r="A742" s="133"/>
      <c r="B742" s="130"/>
      <c r="C742" s="130" t="s">
        <v>692</v>
      </c>
      <c r="D742" s="133" t="s">
        <v>1077</v>
      </c>
      <c r="E742" s="270" t="s">
        <v>1674</v>
      </c>
      <c r="F742" s="131" t="s">
        <v>361</v>
      </c>
      <c r="G742" s="161">
        <v>3360000</v>
      </c>
      <c r="H742" s="161">
        <v>3360000</v>
      </c>
      <c r="I742" s="132">
        <v>3293739.13</v>
      </c>
      <c r="J742" s="301">
        <f t="shared" si="27"/>
        <v>98.02795029761904</v>
      </c>
    </row>
    <row r="743" spans="1:10" s="129" customFormat="1" ht="12.75">
      <c r="A743" s="133"/>
      <c r="B743" s="130"/>
      <c r="C743" s="130"/>
      <c r="D743" s="133"/>
      <c r="E743" s="133" t="s">
        <v>1114</v>
      </c>
      <c r="F743" s="159" t="s">
        <v>362</v>
      </c>
      <c r="G743" s="160">
        <f>0+G$744</f>
        <v>486000</v>
      </c>
      <c r="H743" s="160">
        <f>0+H$744</f>
        <v>486000</v>
      </c>
      <c r="I743" s="160">
        <f>0+I$744</f>
        <v>381817.32</v>
      </c>
      <c r="J743" s="299">
        <f t="shared" si="27"/>
        <v>78.56323456790125</v>
      </c>
    </row>
    <row r="744" spans="1:10" s="129" customFormat="1" ht="12.75">
      <c r="A744" s="133"/>
      <c r="B744" s="130"/>
      <c r="C744" s="130" t="s">
        <v>692</v>
      </c>
      <c r="D744" s="133" t="s">
        <v>2111</v>
      </c>
      <c r="E744" s="270" t="s">
        <v>1117</v>
      </c>
      <c r="F744" s="131" t="s">
        <v>362</v>
      </c>
      <c r="G744" s="161">
        <v>486000</v>
      </c>
      <c r="H744" s="161">
        <v>486000</v>
      </c>
      <c r="I744" s="132">
        <v>381817.32</v>
      </c>
      <c r="J744" s="301">
        <f t="shared" si="27"/>
        <v>78.56323456790125</v>
      </c>
    </row>
    <row r="745" spans="1:10" s="129" customFormat="1" ht="12.75">
      <c r="A745" s="133"/>
      <c r="B745" s="130"/>
      <c r="C745" s="130"/>
      <c r="D745" s="133"/>
      <c r="E745" s="133" t="s">
        <v>561</v>
      </c>
      <c r="F745" s="159" t="s">
        <v>363</v>
      </c>
      <c r="G745" s="160">
        <f>0+G$746+G$747+G$748</f>
        <v>4199700</v>
      </c>
      <c r="H745" s="160">
        <f>0+H$746+H$747+H$748</f>
        <v>4199700</v>
      </c>
      <c r="I745" s="160">
        <f>0+I$746+I$747+I$748</f>
        <v>4037212.23</v>
      </c>
      <c r="J745" s="299">
        <f t="shared" si="27"/>
        <v>96.13096721194371</v>
      </c>
    </row>
    <row r="746" spans="1:10" s="129" customFormat="1" ht="12.75">
      <c r="A746" s="133"/>
      <c r="B746" s="130"/>
      <c r="C746" s="130" t="s">
        <v>692</v>
      </c>
      <c r="D746" s="133" t="s">
        <v>2112</v>
      </c>
      <c r="E746" s="270" t="s">
        <v>1778</v>
      </c>
      <c r="F746" s="131" t="s">
        <v>364</v>
      </c>
      <c r="G746" s="161">
        <v>1395000</v>
      </c>
      <c r="H746" s="161">
        <v>1395000</v>
      </c>
      <c r="I746" s="132">
        <v>1349190.36</v>
      </c>
      <c r="J746" s="301">
        <f t="shared" si="27"/>
        <v>96.71615483870968</v>
      </c>
    </row>
    <row r="747" spans="1:10" s="129" customFormat="1" ht="12.75">
      <c r="A747" s="133"/>
      <c r="B747" s="130"/>
      <c r="C747" s="130" t="s">
        <v>692</v>
      </c>
      <c r="D747" s="133" t="s">
        <v>2113</v>
      </c>
      <c r="E747" s="270" t="s">
        <v>563</v>
      </c>
      <c r="F747" s="131" t="s">
        <v>365</v>
      </c>
      <c r="G747" s="161">
        <v>2480000</v>
      </c>
      <c r="H747" s="161">
        <v>2480000</v>
      </c>
      <c r="I747" s="132">
        <v>2372869.55</v>
      </c>
      <c r="J747" s="301">
        <f t="shared" si="27"/>
        <v>95.68022379032257</v>
      </c>
    </row>
    <row r="748" spans="1:10" s="129" customFormat="1" ht="25.5">
      <c r="A748" s="133"/>
      <c r="B748" s="130"/>
      <c r="C748" s="130" t="s">
        <v>692</v>
      </c>
      <c r="D748" s="133" t="s">
        <v>2114</v>
      </c>
      <c r="E748" s="270" t="s">
        <v>565</v>
      </c>
      <c r="F748" s="131" t="s">
        <v>366</v>
      </c>
      <c r="G748" s="161">
        <v>324700</v>
      </c>
      <c r="H748" s="161">
        <v>324700</v>
      </c>
      <c r="I748" s="132">
        <v>315152.32</v>
      </c>
      <c r="J748" s="301">
        <f t="shared" si="27"/>
        <v>97.05953803510934</v>
      </c>
    </row>
    <row r="749" spans="1:10" s="129" customFormat="1" ht="12.75">
      <c r="A749" s="133"/>
      <c r="B749" s="130"/>
      <c r="C749" s="130"/>
      <c r="D749" s="133"/>
      <c r="E749" s="133" t="s">
        <v>566</v>
      </c>
      <c r="F749" s="159" t="s">
        <v>368</v>
      </c>
      <c r="G749" s="160">
        <f>0+G$750</f>
        <v>590000</v>
      </c>
      <c r="H749" s="160">
        <f>0+H$750</f>
        <v>590000</v>
      </c>
      <c r="I749" s="160">
        <f>0+I$750</f>
        <v>390000</v>
      </c>
      <c r="J749" s="299">
        <f t="shared" si="27"/>
        <v>66.10169491525424</v>
      </c>
    </row>
    <row r="750" spans="1:10" s="129" customFormat="1" ht="25.5">
      <c r="A750" s="133"/>
      <c r="B750" s="130"/>
      <c r="C750" s="130" t="s">
        <v>692</v>
      </c>
      <c r="D750" s="133" t="s">
        <v>2117</v>
      </c>
      <c r="E750" s="270" t="s">
        <v>1196</v>
      </c>
      <c r="F750" s="131" t="s">
        <v>370</v>
      </c>
      <c r="G750" s="161">
        <v>590000</v>
      </c>
      <c r="H750" s="161">
        <v>590000</v>
      </c>
      <c r="I750" s="132">
        <v>390000</v>
      </c>
      <c r="J750" s="301">
        <f t="shared" si="27"/>
        <v>66.10169491525424</v>
      </c>
    </row>
    <row r="751" spans="1:10" s="129" customFormat="1" ht="12.75">
      <c r="A751" s="133"/>
      <c r="B751" s="130"/>
      <c r="C751" s="130"/>
      <c r="D751" s="133"/>
      <c r="E751" s="133" t="s">
        <v>569</v>
      </c>
      <c r="F751" s="159" t="s">
        <v>373</v>
      </c>
      <c r="G751" s="160">
        <f>0+G$752+G753+G$754+G$755+G$756+G$757</f>
        <v>948459</v>
      </c>
      <c r="H751" s="160">
        <f>0+H$752+H753+H$754+H$755+H$756+H$757</f>
        <v>1009959</v>
      </c>
      <c r="I751" s="160">
        <f>0+I$752+I753+I$754+I$755+I$756+I$757</f>
        <v>709959</v>
      </c>
      <c r="J751" s="299">
        <f t="shared" si="27"/>
        <v>70.29582388988068</v>
      </c>
    </row>
    <row r="752" spans="1:10" s="129" customFormat="1" ht="12.75">
      <c r="A752" s="133"/>
      <c r="B752" s="130"/>
      <c r="C752" s="130" t="s">
        <v>692</v>
      </c>
      <c r="D752" s="133" t="s">
        <v>2118</v>
      </c>
      <c r="E752" s="270" t="s">
        <v>1025</v>
      </c>
      <c r="F752" s="131" t="s">
        <v>374</v>
      </c>
      <c r="G752" s="161">
        <v>30000</v>
      </c>
      <c r="H752" s="161">
        <v>30000</v>
      </c>
      <c r="I752" s="132">
        <v>30000</v>
      </c>
      <c r="J752" s="301">
        <f t="shared" si="27"/>
        <v>100</v>
      </c>
    </row>
    <row r="753" spans="1:10" s="129" customFormat="1" ht="12.75">
      <c r="A753" s="133"/>
      <c r="B753" s="130"/>
      <c r="C753" s="130"/>
      <c r="D753" s="133"/>
      <c r="E753" s="270" t="s">
        <v>1150</v>
      </c>
      <c r="F753" s="131" t="s">
        <v>375</v>
      </c>
      <c r="G753" s="161">
        <v>0</v>
      </c>
      <c r="H753" s="161">
        <v>61500</v>
      </c>
      <c r="I753" s="132">
        <v>61500</v>
      </c>
      <c r="J753" s="301">
        <f t="shared" si="27"/>
        <v>100</v>
      </c>
    </row>
    <row r="754" spans="1:13" s="129" customFormat="1" ht="12.75">
      <c r="A754" s="133"/>
      <c r="B754" s="130"/>
      <c r="C754" s="130" t="s">
        <v>692</v>
      </c>
      <c r="D754" s="133" t="s">
        <v>2119</v>
      </c>
      <c r="E754" s="270" t="s">
        <v>571</v>
      </c>
      <c r="F754" s="131" t="s">
        <v>376</v>
      </c>
      <c r="G754" s="161">
        <v>750000</v>
      </c>
      <c r="H754" s="161">
        <v>750000</v>
      </c>
      <c r="I754" s="132">
        <v>450000</v>
      </c>
      <c r="J754" s="301">
        <f t="shared" si="27"/>
        <v>60</v>
      </c>
      <c r="K754" s="162"/>
      <c r="L754" s="162"/>
      <c r="M754" s="162"/>
    </row>
    <row r="755" spans="1:13" s="129" customFormat="1" ht="25.5">
      <c r="A755" s="133"/>
      <c r="B755" s="130"/>
      <c r="C755" s="130" t="s">
        <v>692</v>
      </c>
      <c r="D755" s="133" t="s">
        <v>2120</v>
      </c>
      <c r="E755" s="270" t="s">
        <v>1165</v>
      </c>
      <c r="F755" s="131" t="s">
        <v>377</v>
      </c>
      <c r="G755" s="161">
        <v>75000</v>
      </c>
      <c r="H755" s="161">
        <v>75000</v>
      </c>
      <c r="I755" s="132">
        <v>75000</v>
      </c>
      <c r="J755" s="301">
        <f t="shared" si="27"/>
        <v>100</v>
      </c>
      <c r="K755" s="162"/>
      <c r="L755" s="162"/>
      <c r="M755" s="162"/>
    </row>
    <row r="756" spans="1:10" s="129" customFormat="1" ht="12.75">
      <c r="A756" s="133"/>
      <c r="B756" s="130"/>
      <c r="C756" s="130" t="s">
        <v>692</v>
      </c>
      <c r="D756" s="133" t="s">
        <v>2121</v>
      </c>
      <c r="E756" s="270" t="s">
        <v>806</v>
      </c>
      <c r="F756" s="131" t="s">
        <v>378</v>
      </c>
      <c r="G756" s="161">
        <v>50000</v>
      </c>
      <c r="H756" s="161">
        <v>50000</v>
      </c>
      <c r="I756" s="132">
        <v>50000</v>
      </c>
      <c r="J756" s="301">
        <f t="shared" si="27"/>
        <v>100</v>
      </c>
    </row>
    <row r="757" spans="1:10" s="129" customFormat="1" ht="12.75">
      <c r="A757" s="133"/>
      <c r="B757" s="130"/>
      <c r="C757" s="130" t="s">
        <v>692</v>
      </c>
      <c r="D757" s="133" t="s">
        <v>2122</v>
      </c>
      <c r="E757" s="270" t="s">
        <v>1168</v>
      </c>
      <c r="F757" s="131" t="s">
        <v>379</v>
      </c>
      <c r="G757" s="161">
        <v>43459</v>
      </c>
      <c r="H757" s="161">
        <v>43459</v>
      </c>
      <c r="I757" s="132">
        <v>43459</v>
      </c>
      <c r="J757" s="301">
        <f t="shared" si="27"/>
        <v>100</v>
      </c>
    </row>
    <row r="758" spans="1:10" s="129" customFormat="1" ht="12.75">
      <c r="A758" s="133"/>
      <c r="B758" s="130"/>
      <c r="C758" s="130"/>
      <c r="D758" s="133"/>
      <c r="E758" s="133" t="s">
        <v>543</v>
      </c>
      <c r="F758" s="159" t="s">
        <v>380</v>
      </c>
      <c r="G758" s="160">
        <f>0+G$759+G$760+G$761</f>
        <v>506541</v>
      </c>
      <c r="H758" s="160">
        <f>0+H$759+H$760+H$761</f>
        <v>506541</v>
      </c>
      <c r="I758" s="160">
        <f>0+I$759+I$760+I$761</f>
        <v>355000</v>
      </c>
      <c r="J758" s="299">
        <f t="shared" si="27"/>
        <v>70.08317194462047</v>
      </c>
    </row>
    <row r="759" spans="1:10" s="129" customFormat="1" ht="12.75">
      <c r="A759" s="133"/>
      <c r="B759" s="130"/>
      <c r="C759" s="130" t="s">
        <v>692</v>
      </c>
      <c r="D759" s="133" t="s">
        <v>1110</v>
      </c>
      <c r="E759" s="270" t="s">
        <v>819</v>
      </c>
      <c r="F759" s="131" t="s">
        <v>381</v>
      </c>
      <c r="G759" s="161">
        <v>65000</v>
      </c>
      <c r="H759" s="161">
        <v>65000</v>
      </c>
      <c r="I759" s="132">
        <v>65000</v>
      </c>
      <c r="J759" s="301">
        <f t="shared" si="27"/>
        <v>100</v>
      </c>
    </row>
    <row r="760" spans="1:10" s="129" customFormat="1" ht="12.75">
      <c r="A760" s="133"/>
      <c r="B760" s="130"/>
      <c r="C760" s="130" t="s">
        <v>692</v>
      </c>
      <c r="D760" s="133" t="s">
        <v>2123</v>
      </c>
      <c r="E760" s="270" t="s">
        <v>800</v>
      </c>
      <c r="F760" s="131" t="s">
        <v>382</v>
      </c>
      <c r="G760" s="161">
        <v>371541</v>
      </c>
      <c r="H760" s="161">
        <v>371541</v>
      </c>
      <c r="I760" s="132">
        <v>220000</v>
      </c>
      <c r="J760" s="301">
        <f t="shared" si="27"/>
        <v>59.21284595778125</v>
      </c>
    </row>
    <row r="761" spans="1:10" s="129" customFormat="1" ht="12.75">
      <c r="A761" s="133"/>
      <c r="B761" s="130"/>
      <c r="C761" s="130" t="s">
        <v>692</v>
      </c>
      <c r="D761" s="133" t="s">
        <v>2124</v>
      </c>
      <c r="E761" s="270" t="s">
        <v>809</v>
      </c>
      <c r="F761" s="131" t="s">
        <v>384</v>
      </c>
      <c r="G761" s="161">
        <v>70000</v>
      </c>
      <c r="H761" s="161">
        <v>70000</v>
      </c>
      <c r="I761" s="132">
        <v>70000</v>
      </c>
      <c r="J761" s="301">
        <f t="shared" si="27"/>
        <v>100</v>
      </c>
    </row>
    <row r="762" spans="1:10" s="129" customFormat="1" ht="12.75">
      <c r="A762" s="133"/>
      <c r="B762" s="130"/>
      <c r="C762" s="130"/>
      <c r="D762" s="133"/>
      <c r="E762" s="133" t="s">
        <v>550</v>
      </c>
      <c r="F762" s="159" t="s">
        <v>391</v>
      </c>
      <c r="G762" s="160">
        <f>0+G$763</f>
        <v>150000</v>
      </c>
      <c r="H762" s="160">
        <f>0+H$763</f>
        <v>150000</v>
      </c>
      <c r="I762" s="160">
        <f>0+I$763</f>
        <v>150000</v>
      </c>
      <c r="J762" s="299">
        <f t="shared" si="27"/>
        <v>100</v>
      </c>
    </row>
    <row r="763" spans="1:10" s="129" customFormat="1" ht="12.75">
      <c r="A763" s="133"/>
      <c r="B763" s="130"/>
      <c r="C763" s="130" t="s">
        <v>692</v>
      </c>
      <c r="D763" s="133" t="s">
        <v>2125</v>
      </c>
      <c r="E763" s="270" t="s">
        <v>1126</v>
      </c>
      <c r="F763" s="131" t="s">
        <v>393</v>
      </c>
      <c r="G763" s="161">
        <v>150000</v>
      </c>
      <c r="H763" s="161">
        <v>150000</v>
      </c>
      <c r="I763" s="132">
        <v>150000</v>
      </c>
      <c r="J763" s="301">
        <f t="shared" si="27"/>
        <v>100</v>
      </c>
    </row>
    <row r="764" spans="1:10" s="129" customFormat="1" ht="6.75" customHeight="1">
      <c r="A764" s="133"/>
      <c r="B764" s="130"/>
      <c r="C764" s="130"/>
      <c r="D764" s="133"/>
      <c r="E764" s="270"/>
      <c r="F764" s="131"/>
      <c r="G764" s="161"/>
      <c r="H764" s="161"/>
      <c r="I764" s="132"/>
      <c r="J764" s="301"/>
    </row>
    <row r="765" spans="1:10" s="129" customFormat="1" ht="12.75">
      <c r="A765" s="266" t="s">
        <v>2653</v>
      </c>
      <c r="B765" s="267"/>
      <c r="C765" s="267"/>
      <c r="D765" s="266"/>
      <c r="E765" s="267"/>
      <c r="F765" s="268" t="s">
        <v>2654</v>
      </c>
      <c r="G765" s="269">
        <f>G767+G769+G773+G776</f>
        <v>916300</v>
      </c>
      <c r="H765" s="269">
        <f>H767+H769+H773+H776</f>
        <v>916300</v>
      </c>
      <c r="I765" s="269">
        <f>I767+I769+I773+I776</f>
        <v>723260.21</v>
      </c>
      <c r="J765" s="298">
        <f aca="true" t="shared" si="28" ref="J765:J777">IF(OR($H765=0,$I765=0),"-",$I765/$H765*100)</f>
        <v>78.93268689293899</v>
      </c>
    </row>
    <row r="766" spans="1:10" s="129" customFormat="1" ht="6.75" customHeight="1">
      <c r="A766" s="133"/>
      <c r="B766" s="130"/>
      <c r="C766" s="130"/>
      <c r="D766" s="133"/>
      <c r="E766" s="130"/>
      <c r="F766" s="159"/>
      <c r="G766" s="160"/>
      <c r="H766" s="160"/>
      <c r="I766" s="160"/>
      <c r="J766" s="299"/>
    </row>
    <row r="767" spans="1:10" s="129" customFormat="1" ht="12.75">
      <c r="A767" s="133"/>
      <c r="B767" s="130"/>
      <c r="C767" s="130"/>
      <c r="D767" s="133"/>
      <c r="E767" s="133" t="s">
        <v>569</v>
      </c>
      <c r="F767" s="159" t="s">
        <v>373</v>
      </c>
      <c r="G767" s="160">
        <f>0+G$768</f>
        <v>5000</v>
      </c>
      <c r="H767" s="160">
        <f>0+H$768</f>
        <v>5000</v>
      </c>
      <c r="I767" s="160">
        <f>0+I$768</f>
        <v>4714.59</v>
      </c>
      <c r="J767" s="299">
        <f t="shared" si="28"/>
        <v>94.29180000000001</v>
      </c>
    </row>
    <row r="768" spans="1:10" s="129" customFormat="1" ht="12.75">
      <c r="A768" s="133"/>
      <c r="B768" s="130"/>
      <c r="C768" s="130" t="s">
        <v>19</v>
      </c>
      <c r="D768" s="133" t="s">
        <v>1187</v>
      </c>
      <c r="E768" s="270" t="s">
        <v>1025</v>
      </c>
      <c r="F768" s="131" t="s">
        <v>374</v>
      </c>
      <c r="G768" s="161">
        <v>5000</v>
      </c>
      <c r="H768" s="161">
        <v>5000</v>
      </c>
      <c r="I768" s="132">
        <v>4714.59</v>
      </c>
      <c r="J768" s="301">
        <f t="shared" si="28"/>
        <v>94.29180000000001</v>
      </c>
    </row>
    <row r="769" spans="1:10" s="129" customFormat="1" ht="12.75">
      <c r="A769" s="133"/>
      <c r="B769" s="130"/>
      <c r="C769" s="130"/>
      <c r="D769" s="133"/>
      <c r="E769" s="133" t="s">
        <v>543</v>
      </c>
      <c r="F769" s="159" t="s">
        <v>380</v>
      </c>
      <c r="G769" s="160">
        <f>0+G$770+G$771+G$772</f>
        <v>290700</v>
      </c>
      <c r="H769" s="160">
        <f>0+H$770+H$771+H$772</f>
        <v>290700</v>
      </c>
      <c r="I769" s="160">
        <f>0+I$770+I$771+I$772</f>
        <v>215773.40000000002</v>
      </c>
      <c r="J769" s="299">
        <f t="shared" si="28"/>
        <v>74.22545579635363</v>
      </c>
    </row>
    <row r="770" spans="1:10" s="129" customFormat="1" ht="12.75">
      <c r="A770" s="133"/>
      <c r="B770" s="130"/>
      <c r="C770" s="130" t="s">
        <v>19</v>
      </c>
      <c r="D770" s="133" t="s">
        <v>2147</v>
      </c>
      <c r="E770" s="270" t="s">
        <v>544</v>
      </c>
      <c r="F770" s="131" t="s">
        <v>383</v>
      </c>
      <c r="G770" s="161">
        <v>73000</v>
      </c>
      <c r="H770" s="161">
        <v>73000</v>
      </c>
      <c r="I770" s="132">
        <v>49837.66</v>
      </c>
      <c r="J770" s="301">
        <f t="shared" si="28"/>
        <v>68.27076712328768</v>
      </c>
    </row>
    <row r="771" spans="1:10" s="129" customFormat="1" ht="12.75">
      <c r="A771" s="133"/>
      <c r="B771" s="130"/>
      <c r="C771" s="130" t="s">
        <v>19</v>
      </c>
      <c r="D771" s="133" t="s">
        <v>2148</v>
      </c>
      <c r="E771" s="270" t="s">
        <v>545</v>
      </c>
      <c r="F771" s="131" t="s">
        <v>387</v>
      </c>
      <c r="G771" s="161">
        <v>65000</v>
      </c>
      <c r="H771" s="161">
        <v>65000</v>
      </c>
      <c r="I771" s="132">
        <v>60556.08</v>
      </c>
      <c r="J771" s="301">
        <f t="shared" si="28"/>
        <v>93.1632</v>
      </c>
    </row>
    <row r="772" spans="1:10" s="129" customFormat="1" ht="12.75">
      <c r="A772" s="133"/>
      <c r="B772" s="130"/>
      <c r="C772" s="130" t="s">
        <v>19</v>
      </c>
      <c r="D772" s="133" t="s">
        <v>2149</v>
      </c>
      <c r="E772" s="270" t="s">
        <v>572</v>
      </c>
      <c r="F772" s="131" t="s">
        <v>389</v>
      </c>
      <c r="G772" s="161">
        <v>152700</v>
      </c>
      <c r="H772" s="161">
        <v>152700</v>
      </c>
      <c r="I772" s="132">
        <v>105379.66</v>
      </c>
      <c r="J772" s="301">
        <f t="shared" si="28"/>
        <v>69.0109102815979</v>
      </c>
    </row>
    <row r="773" spans="1:10" s="129" customFormat="1" ht="12.75">
      <c r="A773" s="133"/>
      <c r="B773" s="130"/>
      <c r="C773" s="130"/>
      <c r="D773" s="133"/>
      <c r="E773" s="133" t="s">
        <v>550</v>
      </c>
      <c r="F773" s="159" t="s">
        <v>391</v>
      </c>
      <c r="G773" s="160">
        <f>0+G$774+G$775</f>
        <v>598600</v>
      </c>
      <c r="H773" s="160">
        <f>0+H$774+H$775</f>
        <v>598600</v>
      </c>
      <c r="I773" s="160">
        <f>0+I$774+I$775</f>
        <v>486426.1</v>
      </c>
      <c r="J773" s="299">
        <f t="shared" si="28"/>
        <v>81.26062479117941</v>
      </c>
    </row>
    <row r="774" spans="1:10" s="129" customFormat="1" ht="12.75">
      <c r="A774" s="133"/>
      <c r="B774" s="130"/>
      <c r="C774" s="130" t="s">
        <v>19</v>
      </c>
      <c r="D774" s="133" t="s">
        <v>2150</v>
      </c>
      <c r="E774" s="270" t="s">
        <v>988</v>
      </c>
      <c r="F774" s="131" t="s">
        <v>394</v>
      </c>
      <c r="G774" s="161">
        <v>405600</v>
      </c>
      <c r="H774" s="161">
        <v>405600</v>
      </c>
      <c r="I774" s="132">
        <v>330111.45</v>
      </c>
      <c r="J774" s="301">
        <f t="shared" si="28"/>
        <v>81.38842455621302</v>
      </c>
    </row>
    <row r="775" spans="1:10" s="129" customFormat="1" ht="12.75">
      <c r="A775" s="133"/>
      <c r="B775" s="130"/>
      <c r="C775" s="130" t="s">
        <v>19</v>
      </c>
      <c r="D775" s="133" t="s">
        <v>2151</v>
      </c>
      <c r="E775" s="270" t="s">
        <v>551</v>
      </c>
      <c r="F775" s="131" t="s">
        <v>391</v>
      </c>
      <c r="G775" s="161">
        <v>193000</v>
      </c>
      <c r="H775" s="161">
        <v>193000</v>
      </c>
      <c r="I775" s="132">
        <v>156314.65</v>
      </c>
      <c r="J775" s="301">
        <f t="shared" si="28"/>
        <v>80.99204663212434</v>
      </c>
    </row>
    <row r="776" spans="1:10" s="129" customFormat="1" ht="12.75">
      <c r="A776" s="133"/>
      <c r="B776" s="130"/>
      <c r="C776" s="130"/>
      <c r="D776" s="133"/>
      <c r="E776" s="133" t="s">
        <v>619</v>
      </c>
      <c r="F776" s="159" t="s">
        <v>404</v>
      </c>
      <c r="G776" s="160">
        <f>0+G$777</f>
        <v>22000</v>
      </c>
      <c r="H776" s="160">
        <f>0+H$777</f>
        <v>22000</v>
      </c>
      <c r="I776" s="160">
        <f>0+I$777</f>
        <v>16346.12</v>
      </c>
      <c r="J776" s="299">
        <f t="shared" si="28"/>
        <v>74.30054545454546</v>
      </c>
    </row>
    <row r="777" spans="1:10" s="129" customFormat="1" ht="12.75">
      <c r="A777" s="133"/>
      <c r="B777" s="130"/>
      <c r="C777" s="130" t="s">
        <v>19</v>
      </c>
      <c r="D777" s="133" t="s">
        <v>2152</v>
      </c>
      <c r="E777" s="270" t="s">
        <v>1134</v>
      </c>
      <c r="F777" s="131" t="s">
        <v>405</v>
      </c>
      <c r="G777" s="161">
        <v>22000</v>
      </c>
      <c r="H777" s="161">
        <v>22000</v>
      </c>
      <c r="I777" s="132">
        <v>16346.12</v>
      </c>
      <c r="J777" s="301">
        <f t="shared" si="28"/>
        <v>74.30054545454546</v>
      </c>
    </row>
    <row r="778" spans="1:10" s="129" customFormat="1" ht="6.75" customHeight="1">
      <c r="A778" s="133"/>
      <c r="B778" s="130"/>
      <c r="C778" s="130"/>
      <c r="D778" s="133"/>
      <c r="E778" s="270"/>
      <c r="F778" s="131"/>
      <c r="G778" s="161"/>
      <c r="H778" s="161"/>
      <c r="I778" s="132"/>
      <c r="J778" s="301"/>
    </row>
    <row r="779" spans="1:10" s="129" customFormat="1" ht="13.5" customHeight="1">
      <c r="A779" s="266" t="s">
        <v>2655</v>
      </c>
      <c r="B779" s="267"/>
      <c r="C779" s="267"/>
      <c r="D779" s="266"/>
      <c r="E779" s="267"/>
      <c r="F779" s="268" t="s">
        <v>2664</v>
      </c>
      <c r="G779" s="269">
        <f>G781+G796+G823</f>
        <v>15763450</v>
      </c>
      <c r="H779" s="269">
        <f>H781+H796+H823</f>
        <v>15763450</v>
      </c>
      <c r="I779" s="269">
        <f>I781+I796+I823</f>
        <v>14584509.25</v>
      </c>
      <c r="J779" s="298">
        <f>IF(OR($H779=0,$I779=0),"-",$I779/$H779*100)</f>
        <v>92.52104869175213</v>
      </c>
    </row>
    <row r="780" spans="1:10" s="129" customFormat="1" ht="6.75" customHeight="1">
      <c r="A780" s="133"/>
      <c r="B780" s="130"/>
      <c r="C780" s="130"/>
      <c r="D780" s="133"/>
      <c r="E780" s="130"/>
      <c r="F780" s="159"/>
      <c r="G780" s="160"/>
      <c r="H780" s="160"/>
      <c r="I780" s="160"/>
      <c r="J780" s="299"/>
    </row>
    <row r="781" spans="1:10" s="129" customFormat="1" ht="12.75">
      <c r="A781" s="266" t="s">
        <v>2656</v>
      </c>
      <c r="B781" s="267"/>
      <c r="C781" s="267"/>
      <c r="D781" s="266"/>
      <c r="E781" s="267"/>
      <c r="F781" s="268" t="s">
        <v>2657</v>
      </c>
      <c r="G781" s="269">
        <f>G783+G785+G790+G793</f>
        <v>6083250</v>
      </c>
      <c r="H781" s="269">
        <f>H783+H785+H790+H793</f>
        <v>6083250</v>
      </c>
      <c r="I781" s="269">
        <f>I783+I785+I790+I793</f>
        <v>6048372.069999999</v>
      </c>
      <c r="J781" s="298">
        <f aca="true" t="shared" si="29" ref="J781:J818">IF(OR($H781=0,$I781=0),"-",$I781/$H781*100)</f>
        <v>99.4266563103604</v>
      </c>
    </row>
    <row r="782" spans="1:10" s="129" customFormat="1" ht="6.75" customHeight="1">
      <c r="A782" s="133"/>
      <c r="B782" s="130"/>
      <c r="C782" s="130"/>
      <c r="D782" s="133"/>
      <c r="E782" s="130"/>
      <c r="F782" s="159"/>
      <c r="G782" s="160"/>
      <c r="H782" s="160"/>
      <c r="I782" s="160"/>
      <c r="J782" s="299"/>
    </row>
    <row r="783" spans="1:10" s="129" customFormat="1" ht="12.75">
      <c r="A783" s="133"/>
      <c r="B783" s="130"/>
      <c r="C783" s="130"/>
      <c r="D783" s="133"/>
      <c r="E783" s="133" t="s">
        <v>569</v>
      </c>
      <c r="F783" s="159" t="s">
        <v>373</v>
      </c>
      <c r="G783" s="160">
        <f>G784</f>
        <v>32000</v>
      </c>
      <c r="H783" s="160">
        <f>H784</f>
        <v>32000</v>
      </c>
      <c r="I783" s="160">
        <f>I784</f>
        <v>31861.64</v>
      </c>
      <c r="J783" s="299">
        <f t="shared" si="29"/>
        <v>99.56762499999999</v>
      </c>
    </row>
    <row r="784" spans="1:10" s="129" customFormat="1" ht="12.75">
      <c r="A784" s="133"/>
      <c r="B784" s="130"/>
      <c r="C784" s="130"/>
      <c r="D784" s="133"/>
      <c r="E784" s="270" t="s">
        <v>1025</v>
      </c>
      <c r="F784" s="131" t="s">
        <v>374</v>
      </c>
      <c r="G784" s="161">
        <v>32000</v>
      </c>
      <c r="H784" s="161">
        <v>32000</v>
      </c>
      <c r="I784" s="132">
        <v>31861.64</v>
      </c>
      <c r="J784" s="301">
        <f t="shared" si="29"/>
        <v>99.56762499999999</v>
      </c>
    </row>
    <row r="785" spans="1:10" s="129" customFormat="1" ht="12.75">
      <c r="A785" s="133"/>
      <c r="B785" s="130"/>
      <c r="C785" s="130"/>
      <c r="D785" s="133"/>
      <c r="E785" s="133" t="s">
        <v>543</v>
      </c>
      <c r="F785" s="159" t="s">
        <v>380</v>
      </c>
      <c r="G785" s="160">
        <f>0+G$786+G787+G788+G$789</f>
        <v>767000</v>
      </c>
      <c r="H785" s="160">
        <f>0+H$786+H787+H788+H$789</f>
        <v>767000</v>
      </c>
      <c r="I785" s="160">
        <f>0+I$786+I787+I788+I$789</f>
        <v>738181.48</v>
      </c>
      <c r="J785" s="299">
        <f t="shared" si="29"/>
        <v>96.2426962190352</v>
      </c>
    </row>
    <row r="786" spans="1:10" s="129" customFormat="1" ht="12.75">
      <c r="A786" s="133"/>
      <c r="B786" s="130"/>
      <c r="C786" s="130" t="s">
        <v>19</v>
      </c>
      <c r="D786" s="133" t="s">
        <v>2174</v>
      </c>
      <c r="E786" s="270" t="s">
        <v>544</v>
      </c>
      <c r="F786" s="131" t="s">
        <v>383</v>
      </c>
      <c r="G786" s="161">
        <v>465000</v>
      </c>
      <c r="H786" s="161">
        <v>465000</v>
      </c>
      <c r="I786" s="132">
        <v>459189.38</v>
      </c>
      <c r="J786" s="301">
        <f t="shared" si="29"/>
        <v>98.75040430107526</v>
      </c>
    </row>
    <row r="787" spans="1:10" s="129" customFormat="1" ht="12.75">
      <c r="A787" s="133"/>
      <c r="B787" s="130"/>
      <c r="C787" s="130"/>
      <c r="D787" s="133"/>
      <c r="E787" s="270" t="s">
        <v>915</v>
      </c>
      <c r="F787" s="131" t="s">
        <v>385</v>
      </c>
      <c r="G787" s="161">
        <v>11000</v>
      </c>
      <c r="H787" s="161">
        <v>11000</v>
      </c>
      <c r="I787" s="132">
        <v>10205</v>
      </c>
      <c r="J787" s="301">
        <f t="shared" si="29"/>
        <v>92.77272727272728</v>
      </c>
    </row>
    <row r="788" spans="1:10" s="129" customFormat="1" ht="12.75">
      <c r="A788" s="133"/>
      <c r="B788" s="130"/>
      <c r="C788" s="130"/>
      <c r="D788" s="133"/>
      <c r="E788" s="270" t="s">
        <v>545</v>
      </c>
      <c r="F788" s="131" t="s">
        <v>387</v>
      </c>
      <c r="G788" s="161">
        <v>58000</v>
      </c>
      <c r="H788" s="161">
        <v>58000</v>
      </c>
      <c r="I788" s="132">
        <v>57755.21</v>
      </c>
      <c r="J788" s="301">
        <f t="shared" si="29"/>
        <v>99.57794827586207</v>
      </c>
    </row>
    <row r="789" spans="1:10" s="129" customFormat="1" ht="12.75">
      <c r="A789" s="133"/>
      <c r="B789" s="130"/>
      <c r="C789" s="130" t="s">
        <v>19</v>
      </c>
      <c r="D789" s="133" t="s">
        <v>2175</v>
      </c>
      <c r="E789" s="270" t="s">
        <v>572</v>
      </c>
      <c r="F789" s="131" t="s">
        <v>389</v>
      </c>
      <c r="G789" s="161">
        <v>233000</v>
      </c>
      <c r="H789" s="161">
        <v>233000</v>
      </c>
      <c r="I789" s="132">
        <v>211031.89</v>
      </c>
      <c r="J789" s="301">
        <f t="shared" si="29"/>
        <v>90.57162660944206</v>
      </c>
    </row>
    <row r="790" spans="1:10" s="129" customFormat="1" ht="12.75">
      <c r="A790" s="133"/>
      <c r="B790" s="130"/>
      <c r="C790" s="130"/>
      <c r="D790" s="133"/>
      <c r="E790" s="133" t="s">
        <v>550</v>
      </c>
      <c r="F790" s="159" t="s">
        <v>391</v>
      </c>
      <c r="G790" s="160">
        <f>G791+G792</f>
        <v>4099000</v>
      </c>
      <c r="H790" s="160">
        <f>H791+H792</f>
        <v>4099000</v>
      </c>
      <c r="I790" s="160">
        <f>I791+I792</f>
        <v>4093078.9499999997</v>
      </c>
      <c r="J790" s="299">
        <f t="shared" si="29"/>
        <v>99.85554891436935</v>
      </c>
    </row>
    <row r="791" spans="1:10" s="129" customFormat="1" ht="25.5">
      <c r="A791" s="133"/>
      <c r="B791" s="130"/>
      <c r="C791" s="130"/>
      <c r="D791" s="133"/>
      <c r="E791" s="270" t="s">
        <v>952</v>
      </c>
      <c r="F791" s="131" t="s">
        <v>392</v>
      </c>
      <c r="G791" s="161">
        <v>3810000</v>
      </c>
      <c r="H791" s="161">
        <v>3810000</v>
      </c>
      <c r="I791" s="132">
        <v>3814682.32</v>
      </c>
      <c r="J791" s="301">
        <f t="shared" si="29"/>
        <v>100.12289553805773</v>
      </c>
    </row>
    <row r="792" spans="1:10" s="129" customFormat="1" ht="12.75">
      <c r="A792" s="133"/>
      <c r="B792" s="130"/>
      <c r="C792" s="130"/>
      <c r="D792" s="133"/>
      <c r="E792" s="270" t="s">
        <v>551</v>
      </c>
      <c r="F792" s="131" t="s">
        <v>391</v>
      </c>
      <c r="G792" s="161">
        <v>289000</v>
      </c>
      <c r="H792" s="161">
        <v>289000</v>
      </c>
      <c r="I792" s="132">
        <v>278396.63</v>
      </c>
      <c r="J792" s="301">
        <f t="shared" si="29"/>
        <v>96.33101384083045</v>
      </c>
    </row>
    <row r="793" spans="1:10" s="129" customFormat="1" ht="12.75">
      <c r="A793" s="133"/>
      <c r="B793" s="130"/>
      <c r="C793" s="130"/>
      <c r="D793" s="133"/>
      <c r="E793" s="133" t="s">
        <v>552</v>
      </c>
      <c r="F793" s="159" t="s">
        <v>268</v>
      </c>
      <c r="G793" s="160">
        <f>0+G$794</f>
        <v>1185250</v>
      </c>
      <c r="H793" s="160">
        <f>0+H$794</f>
        <v>1185250</v>
      </c>
      <c r="I793" s="160">
        <f>0+I$794</f>
        <v>1185250</v>
      </c>
      <c r="J793" s="299">
        <f t="shared" si="29"/>
        <v>100</v>
      </c>
    </row>
    <row r="794" spans="1:10" s="129" customFormat="1" ht="12.75">
      <c r="A794" s="133"/>
      <c r="B794" s="130"/>
      <c r="C794" s="130" t="s">
        <v>19</v>
      </c>
      <c r="D794" s="133" t="s">
        <v>2183</v>
      </c>
      <c r="E794" s="270" t="s">
        <v>553</v>
      </c>
      <c r="F794" s="131" t="s">
        <v>425</v>
      </c>
      <c r="G794" s="161">
        <v>1185250</v>
      </c>
      <c r="H794" s="161">
        <v>1185250</v>
      </c>
      <c r="I794" s="132">
        <v>1185250</v>
      </c>
      <c r="J794" s="301">
        <f t="shared" si="29"/>
        <v>100</v>
      </c>
    </row>
    <row r="795" spans="1:10" s="129" customFormat="1" ht="6.75" customHeight="1">
      <c r="A795" s="133"/>
      <c r="B795" s="130"/>
      <c r="C795" s="130"/>
      <c r="D795" s="133"/>
      <c r="E795" s="270"/>
      <c r="F795" s="131"/>
      <c r="G795" s="161"/>
      <c r="H795" s="161"/>
      <c r="I795" s="132"/>
      <c r="J795" s="301"/>
    </row>
    <row r="796" spans="1:10" s="129" customFormat="1" ht="25.5">
      <c r="A796" s="266" t="s">
        <v>2658</v>
      </c>
      <c r="B796" s="267"/>
      <c r="C796" s="267"/>
      <c r="D796" s="266"/>
      <c r="E796" s="267"/>
      <c r="F796" s="268" t="s">
        <v>2693</v>
      </c>
      <c r="G796" s="269">
        <f>G798+G800+G803+G805+G808+G814+G818+G820</f>
        <v>883500</v>
      </c>
      <c r="H796" s="269">
        <f>H798+H800+H803+H805+H808+H814+H818+H820</f>
        <v>883500</v>
      </c>
      <c r="I796" s="269">
        <f>I798+I800+I803+I805+I808+I814+I818+I820</f>
        <v>776501.3400000002</v>
      </c>
      <c r="J796" s="298">
        <f t="shared" si="29"/>
        <v>87.88922920203738</v>
      </c>
    </row>
    <row r="797" spans="1:10" s="129" customFormat="1" ht="6.75" customHeight="1">
      <c r="A797" s="133"/>
      <c r="B797" s="130"/>
      <c r="C797" s="130"/>
      <c r="D797" s="133"/>
      <c r="E797" s="130"/>
      <c r="F797" s="159"/>
      <c r="G797" s="160"/>
      <c r="H797" s="160"/>
      <c r="I797" s="160"/>
      <c r="J797" s="299"/>
    </row>
    <row r="798" spans="1:10" s="129" customFormat="1" ht="12.75">
      <c r="A798" s="133"/>
      <c r="B798" s="130"/>
      <c r="C798" s="130"/>
      <c r="D798" s="133"/>
      <c r="E798" s="133" t="s">
        <v>558</v>
      </c>
      <c r="F798" s="159" t="s">
        <v>356</v>
      </c>
      <c r="G798" s="160">
        <f>0+G$799</f>
        <v>27000</v>
      </c>
      <c r="H798" s="160">
        <f>0+H$799</f>
        <v>27000</v>
      </c>
      <c r="I798" s="160">
        <f>0+I$799</f>
        <v>25462.5</v>
      </c>
      <c r="J798" s="299">
        <f t="shared" si="29"/>
        <v>94.30555555555556</v>
      </c>
    </row>
    <row r="799" spans="1:10" s="129" customFormat="1" ht="12.75">
      <c r="A799" s="133"/>
      <c r="B799" s="130"/>
      <c r="C799" s="130" t="s">
        <v>19</v>
      </c>
      <c r="D799" s="133" t="s">
        <v>2208</v>
      </c>
      <c r="E799" s="270" t="s">
        <v>560</v>
      </c>
      <c r="F799" s="131" t="s">
        <v>358</v>
      </c>
      <c r="G799" s="161">
        <v>27000</v>
      </c>
      <c r="H799" s="161">
        <v>27000</v>
      </c>
      <c r="I799" s="132">
        <v>25462.5</v>
      </c>
      <c r="J799" s="301">
        <f t="shared" si="29"/>
        <v>94.30555555555556</v>
      </c>
    </row>
    <row r="800" spans="1:10" s="129" customFormat="1" ht="12.75">
      <c r="A800" s="133"/>
      <c r="B800" s="130"/>
      <c r="C800" s="130"/>
      <c r="D800" s="133"/>
      <c r="E800" s="133" t="s">
        <v>561</v>
      </c>
      <c r="F800" s="159" t="s">
        <v>363</v>
      </c>
      <c r="G800" s="160">
        <f>0+G$801+G$802</f>
        <v>4500</v>
      </c>
      <c r="H800" s="160">
        <f>0+H$801+H$802</f>
        <v>4500</v>
      </c>
      <c r="I800" s="160">
        <f>0+I$801+I$802</f>
        <v>3467</v>
      </c>
      <c r="J800" s="299">
        <f t="shared" si="29"/>
        <v>77.04444444444445</v>
      </c>
    </row>
    <row r="801" spans="1:10" s="129" customFormat="1" ht="12.75">
      <c r="A801" s="133"/>
      <c r="B801" s="130"/>
      <c r="C801" s="130" t="s">
        <v>19</v>
      </c>
      <c r="D801" s="133" t="s">
        <v>2209</v>
      </c>
      <c r="E801" s="270" t="s">
        <v>563</v>
      </c>
      <c r="F801" s="131" t="s">
        <v>365</v>
      </c>
      <c r="G801" s="161">
        <v>4000</v>
      </c>
      <c r="H801" s="161">
        <v>4000</v>
      </c>
      <c r="I801" s="132">
        <v>3088</v>
      </c>
      <c r="J801" s="301">
        <f t="shared" si="29"/>
        <v>77.2</v>
      </c>
    </row>
    <row r="802" spans="1:10" s="129" customFormat="1" ht="25.5">
      <c r="A802" s="133"/>
      <c r="B802" s="130"/>
      <c r="C802" s="130" t="s">
        <v>19</v>
      </c>
      <c r="D802" s="133" t="s">
        <v>1667</v>
      </c>
      <c r="E802" s="270" t="s">
        <v>565</v>
      </c>
      <c r="F802" s="131" t="s">
        <v>366</v>
      </c>
      <c r="G802" s="161">
        <v>500</v>
      </c>
      <c r="H802" s="161">
        <v>500</v>
      </c>
      <c r="I802" s="132">
        <v>379</v>
      </c>
      <c r="J802" s="301">
        <f t="shared" si="29"/>
        <v>75.8</v>
      </c>
    </row>
    <row r="803" spans="1:10" s="129" customFormat="1" ht="12.75">
      <c r="A803" s="133"/>
      <c r="B803" s="130"/>
      <c r="C803" s="130"/>
      <c r="D803" s="133"/>
      <c r="E803" s="133" t="s">
        <v>566</v>
      </c>
      <c r="F803" s="159" t="s">
        <v>368</v>
      </c>
      <c r="G803" s="160">
        <f>G804</f>
        <v>12000</v>
      </c>
      <c r="H803" s="160">
        <f>H804</f>
        <v>12000</v>
      </c>
      <c r="I803" s="160">
        <f>I804</f>
        <v>6946</v>
      </c>
      <c r="J803" s="299">
        <f t="shared" si="29"/>
        <v>57.88333333333333</v>
      </c>
    </row>
    <row r="804" spans="1:10" s="129" customFormat="1" ht="12.75">
      <c r="A804" s="133"/>
      <c r="B804" s="130"/>
      <c r="C804" s="130"/>
      <c r="D804" s="133"/>
      <c r="E804" s="270" t="s">
        <v>568</v>
      </c>
      <c r="F804" s="131" t="s">
        <v>369</v>
      </c>
      <c r="G804" s="161">
        <v>12000</v>
      </c>
      <c r="H804" s="161">
        <v>12000</v>
      </c>
      <c r="I804" s="132">
        <v>6946</v>
      </c>
      <c r="J804" s="301">
        <f t="shared" si="29"/>
        <v>57.88333333333333</v>
      </c>
    </row>
    <row r="805" spans="1:10" s="129" customFormat="1" ht="12.75">
      <c r="A805" s="133"/>
      <c r="B805" s="130"/>
      <c r="C805" s="130"/>
      <c r="D805" s="133"/>
      <c r="E805" s="133" t="s">
        <v>569</v>
      </c>
      <c r="F805" s="159" t="s">
        <v>373</v>
      </c>
      <c r="G805" s="160">
        <f>0+G$806+G$807</f>
        <v>39000</v>
      </c>
      <c r="H805" s="160">
        <f>0+H$806+H$807</f>
        <v>39000</v>
      </c>
      <c r="I805" s="160">
        <f>0+I$806+I$807</f>
        <v>30439.18</v>
      </c>
      <c r="J805" s="299">
        <f t="shared" si="29"/>
        <v>78.04917948717949</v>
      </c>
    </row>
    <row r="806" spans="1:10" s="129" customFormat="1" ht="12.75">
      <c r="A806" s="133"/>
      <c r="B806" s="130"/>
      <c r="C806" s="130" t="s">
        <v>19</v>
      </c>
      <c r="D806" s="133" t="s">
        <v>2210</v>
      </c>
      <c r="E806" s="270" t="s">
        <v>1025</v>
      </c>
      <c r="F806" s="131" t="s">
        <v>374</v>
      </c>
      <c r="G806" s="161">
        <v>13000</v>
      </c>
      <c r="H806" s="161">
        <v>13000</v>
      </c>
      <c r="I806" s="132">
        <v>9900</v>
      </c>
      <c r="J806" s="301">
        <f t="shared" si="29"/>
        <v>76.15384615384615</v>
      </c>
    </row>
    <row r="807" spans="1:10" s="129" customFormat="1" ht="12.75">
      <c r="A807" s="133"/>
      <c r="B807" s="130"/>
      <c r="C807" s="130" t="s">
        <v>19</v>
      </c>
      <c r="D807" s="133" t="s">
        <v>2211</v>
      </c>
      <c r="E807" s="270" t="s">
        <v>571</v>
      </c>
      <c r="F807" s="131" t="s">
        <v>376</v>
      </c>
      <c r="G807" s="161">
        <v>26000</v>
      </c>
      <c r="H807" s="161">
        <v>26000</v>
      </c>
      <c r="I807" s="132">
        <v>20539.18</v>
      </c>
      <c r="J807" s="301">
        <f t="shared" si="29"/>
        <v>78.99684615384615</v>
      </c>
    </row>
    <row r="808" spans="1:13" s="129" customFormat="1" ht="12.75">
      <c r="A808" s="133"/>
      <c r="B808" s="130"/>
      <c r="C808" s="130"/>
      <c r="D808" s="133"/>
      <c r="E808" s="133" t="s">
        <v>543</v>
      </c>
      <c r="F808" s="159" t="s">
        <v>380</v>
      </c>
      <c r="G808" s="160">
        <f>0+G$809+G$810+G$811+G$812+G813</f>
        <v>357000</v>
      </c>
      <c r="H808" s="160">
        <f>0+H$809+H$810+H$811+H$812+H813</f>
        <v>357000</v>
      </c>
      <c r="I808" s="160">
        <f>0+I$809+I$810+I$811+I$812+I813</f>
        <v>306895.05000000005</v>
      </c>
      <c r="J808" s="299">
        <f t="shared" si="29"/>
        <v>85.96500000000002</v>
      </c>
      <c r="K808" s="162"/>
      <c r="L808" s="162"/>
      <c r="M808" s="162"/>
    </row>
    <row r="809" spans="1:13" s="129" customFormat="1" ht="12.75">
      <c r="A809" s="133"/>
      <c r="B809" s="130"/>
      <c r="C809" s="130" t="s">
        <v>19</v>
      </c>
      <c r="D809" s="133" t="s">
        <v>2212</v>
      </c>
      <c r="E809" s="270" t="s">
        <v>819</v>
      </c>
      <c r="F809" s="131" t="s">
        <v>381</v>
      </c>
      <c r="G809" s="161">
        <v>84000</v>
      </c>
      <c r="H809" s="161">
        <v>84000</v>
      </c>
      <c r="I809" s="132">
        <v>66348.63</v>
      </c>
      <c r="J809" s="301">
        <f t="shared" si="29"/>
        <v>78.98646428571429</v>
      </c>
      <c r="K809" s="162"/>
      <c r="L809" s="162"/>
      <c r="M809" s="162"/>
    </row>
    <row r="810" spans="1:10" s="129" customFormat="1" ht="12.75">
      <c r="A810" s="133"/>
      <c r="B810" s="130"/>
      <c r="C810" s="130" t="s">
        <v>19</v>
      </c>
      <c r="D810" s="133" t="s">
        <v>2213</v>
      </c>
      <c r="E810" s="270" t="s">
        <v>809</v>
      </c>
      <c r="F810" s="131" t="s">
        <v>384</v>
      </c>
      <c r="G810" s="161">
        <v>37000</v>
      </c>
      <c r="H810" s="161">
        <v>37000</v>
      </c>
      <c r="I810" s="132">
        <v>28389.36</v>
      </c>
      <c r="J810" s="301">
        <f t="shared" si="29"/>
        <v>76.728</v>
      </c>
    </row>
    <row r="811" spans="1:10" s="129" customFormat="1" ht="12.75">
      <c r="A811" s="133"/>
      <c r="B811" s="130"/>
      <c r="C811" s="130" t="s">
        <v>19</v>
      </c>
      <c r="D811" s="133" t="s">
        <v>2214</v>
      </c>
      <c r="E811" s="270" t="s">
        <v>915</v>
      </c>
      <c r="F811" s="131" t="s">
        <v>385</v>
      </c>
      <c r="G811" s="161">
        <v>101000</v>
      </c>
      <c r="H811" s="161">
        <v>101000</v>
      </c>
      <c r="I811" s="132">
        <v>95526.42</v>
      </c>
      <c r="J811" s="301">
        <f t="shared" si="29"/>
        <v>94.58061386138613</v>
      </c>
    </row>
    <row r="812" spans="1:10" s="129" customFormat="1" ht="12.75">
      <c r="A812" s="133"/>
      <c r="B812" s="130"/>
      <c r="C812" s="130" t="s">
        <v>19</v>
      </c>
      <c r="D812" s="133" t="s">
        <v>2215</v>
      </c>
      <c r="E812" s="270" t="s">
        <v>545</v>
      </c>
      <c r="F812" s="131" t="s">
        <v>387</v>
      </c>
      <c r="G812" s="161">
        <v>80000</v>
      </c>
      <c r="H812" s="161">
        <v>80000</v>
      </c>
      <c r="I812" s="132">
        <v>78526.5</v>
      </c>
      <c r="J812" s="301">
        <f t="shared" si="29"/>
        <v>98.158125</v>
      </c>
    </row>
    <row r="813" spans="1:10" s="129" customFormat="1" ht="12.75">
      <c r="A813" s="133"/>
      <c r="B813" s="130"/>
      <c r="C813" s="130"/>
      <c r="D813" s="133"/>
      <c r="E813" s="270" t="s">
        <v>572</v>
      </c>
      <c r="F813" s="131" t="s">
        <v>389</v>
      </c>
      <c r="G813" s="161">
        <v>55000</v>
      </c>
      <c r="H813" s="161">
        <v>55000</v>
      </c>
      <c r="I813" s="132">
        <v>38104.14</v>
      </c>
      <c r="J813" s="301">
        <f aca="true" t="shared" si="30" ref="J813:J848">IF(OR($H813=0,$I813=0),"-",$I813/$H813*100)</f>
        <v>69.28025454545454</v>
      </c>
    </row>
    <row r="814" spans="1:10" s="129" customFormat="1" ht="12.75">
      <c r="A814" s="133"/>
      <c r="B814" s="130"/>
      <c r="C814" s="130"/>
      <c r="D814" s="133"/>
      <c r="E814" s="133" t="s">
        <v>550</v>
      </c>
      <c r="F814" s="159" t="s">
        <v>391</v>
      </c>
      <c r="G814" s="160">
        <f>G815+G816+G817</f>
        <v>418000</v>
      </c>
      <c r="H814" s="160">
        <f>H815+H816+H817</f>
        <v>418000</v>
      </c>
      <c r="I814" s="160">
        <f>I815+I816+I817</f>
        <v>392961.41000000003</v>
      </c>
      <c r="J814" s="299">
        <f t="shared" si="30"/>
        <v>94.0099066985646</v>
      </c>
    </row>
    <row r="815" spans="1:10" s="129" customFormat="1" ht="25.5">
      <c r="A815" s="133"/>
      <c r="B815" s="130"/>
      <c r="C815" s="130"/>
      <c r="D815" s="133"/>
      <c r="E815" s="270" t="s">
        <v>952</v>
      </c>
      <c r="F815" s="131" t="s">
        <v>392</v>
      </c>
      <c r="G815" s="161">
        <v>320000</v>
      </c>
      <c r="H815" s="161">
        <v>320000</v>
      </c>
      <c r="I815" s="132">
        <v>318580.8</v>
      </c>
      <c r="J815" s="301">
        <f t="shared" si="29"/>
        <v>99.55649999999999</v>
      </c>
    </row>
    <row r="816" spans="1:10" s="129" customFormat="1" ht="12.75">
      <c r="A816" s="133"/>
      <c r="B816" s="130"/>
      <c r="C816" s="130"/>
      <c r="D816" s="133"/>
      <c r="E816" s="270" t="s">
        <v>988</v>
      </c>
      <c r="F816" s="131" t="s">
        <v>394</v>
      </c>
      <c r="G816" s="161">
        <v>63000</v>
      </c>
      <c r="H816" s="161">
        <v>63000</v>
      </c>
      <c r="I816" s="132">
        <v>54100.08</v>
      </c>
      <c r="J816" s="301">
        <f t="shared" si="30"/>
        <v>85.87314285714285</v>
      </c>
    </row>
    <row r="817" spans="1:10" s="129" customFormat="1" ht="12.75">
      <c r="A817" s="133"/>
      <c r="B817" s="130"/>
      <c r="C817" s="130"/>
      <c r="D817" s="133"/>
      <c r="E817" s="270" t="s">
        <v>551</v>
      </c>
      <c r="F817" s="131" t="s">
        <v>391</v>
      </c>
      <c r="G817" s="161">
        <v>35000</v>
      </c>
      <c r="H817" s="161">
        <v>35000</v>
      </c>
      <c r="I817" s="132">
        <v>20280.53</v>
      </c>
      <c r="J817" s="301">
        <f t="shared" si="30"/>
        <v>57.94437142857143</v>
      </c>
    </row>
    <row r="818" spans="1:10" s="129" customFormat="1" ht="12.75">
      <c r="A818" s="133"/>
      <c r="B818" s="130"/>
      <c r="C818" s="130"/>
      <c r="D818" s="133"/>
      <c r="E818" s="133" t="s">
        <v>619</v>
      </c>
      <c r="F818" s="159" t="s">
        <v>404</v>
      </c>
      <c r="G818" s="160">
        <f>0+G$819</f>
        <v>6000</v>
      </c>
      <c r="H818" s="160">
        <f>0+H$819</f>
        <v>6000</v>
      </c>
      <c r="I818" s="160">
        <f>0+I$819</f>
        <v>4293.52</v>
      </c>
      <c r="J818" s="299">
        <f t="shared" si="29"/>
        <v>71.55866666666667</v>
      </c>
    </row>
    <row r="819" spans="1:10" s="129" customFormat="1" ht="12.75">
      <c r="A819" s="133"/>
      <c r="B819" s="130"/>
      <c r="C819" s="130" t="s">
        <v>19</v>
      </c>
      <c r="D819" s="133" t="s">
        <v>2216</v>
      </c>
      <c r="E819" s="270" t="s">
        <v>1134</v>
      </c>
      <c r="F819" s="131" t="s">
        <v>405</v>
      </c>
      <c r="G819" s="161">
        <v>6000</v>
      </c>
      <c r="H819" s="161">
        <v>6000</v>
      </c>
      <c r="I819" s="132">
        <v>4293.52</v>
      </c>
      <c r="J819" s="301">
        <f t="shared" si="30"/>
        <v>71.55866666666667</v>
      </c>
    </row>
    <row r="820" spans="1:10" s="129" customFormat="1" ht="12.75">
      <c r="A820" s="133"/>
      <c r="B820" s="130"/>
      <c r="C820" s="130"/>
      <c r="D820" s="133"/>
      <c r="E820" s="133" t="s">
        <v>812</v>
      </c>
      <c r="F820" s="159" t="s">
        <v>445</v>
      </c>
      <c r="G820" s="160">
        <f>0+G$821</f>
        <v>20000</v>
      </c>
      <c r="H820" s="160">
        <f>0+H$821</f>
        <v>20000</v>
      </c>
      <c r="I820" s="160">
        <f>0+I$821</f>
        <v>6036.68</v>
      </c>
      <c r="J820" s="299">
        <f t="shared" si="30"/>
        <v>30.1834</v>
      </c>
    </row>
    <row r="821" spans="1:10" s="129" customFormat="1" ht="12.75">
      <c r="A821" s="133"/>
      <c r="B821" s="130"/>
      <c r="C821" s="130" t="s">
        <v>19</v>
      </c>
      <c r="D821" s="133" t="s">
        <v>2224</v>
      </c>
      <c r="E821" s="270" t="s">
        <v>1032</v>
      </c>
      <c r="F821" s="131" t="s">
        <v>446</v>
      </c>
      <c r="G821" s="161">
        <v>20000</v>
      </c>
      <c r="H821" s="161">
        <v>20000</v>
      </c>
      <c r="I821" s="132">
        <v>6036.68</v>
      </c>
      <c r="J821" s="301">
        <f t="shared" si="30"/>
        <v>30.1834</v>
      </c>
    </row>
    <row r="822" spans="1:10" s="129" customFormat="1" ht="6.75" customHeight="1">
      <c r="A822" s="133"/>
      <c r="B822" s="130"/>
      <c r="C822" s="130"/>
      <c r="D822" s="133"/>
      <c r="E822" s="270"/>
      <c r="F822" s="131"/>
      <c r="G822" s="161"/>
      <c r="H822" s="161"/>
      <c r="I822" s="132"/>
      <c r="J822" s="301"/>
    </row>
    <row r="823" spans="1:10" s="129" customFormat="1" ht="12.75">
      <c r="A823" s="266" t="s">
        <v>2659</v>
      </c>
      <c r="B823" s="267"/>
      <c r="C823" s="267"/>
      <c r="D823" s="266"/>
      <c r="E823" s="267"/>
      <c r="F823" s="268" t="s">
        <v>2660</v>
      </c>
      <c r="G823" s="269">
        <f>G825+G827+G834+G840+G842+G845+G847</f>
        <v>8796700</v>
      </c>
      <c r="H823" s="269">
        <f>H825+H827+H834+H840+H842+H845+H847</f>
        <v>8796700</v>
      </c>
      <c r="I823" s="269">
        <f>I825+I827+I834+I840+I842+I845+I847</f>
        <v>7759635.84</v>
      </c>
      <c r="J823" s="298">
        <f t="shared" si="30"/>
        <v>88.21075903463799</v>
      </c>
    </row>
    <row r="824" spans="1:10" s="129" customFormat="1" ht="6.75" customHeight="1">
      <c r="A824" s="133"/>
      <c r="B824" s="130"/>
      <c r="C824" s="130"/>
      <c r="D824" s="133"/>
      <c r="E824" s="130"/>
      <c r="F824" s="159"/>
      <c r="G824" s="160"/>
      <c r="H824" s="160"/>
      <c r="I824" s="160"/>
      <c r="J824" s="299"/>
    </row>
    <row r="825" spans="1:10" s="129" customFormat="1" ht="12.75">
      <c r="A825" s="133"/>
      <c r="B825" s="130"/>
      <c r="C825" s="130"/>
      <c r="D825" s="133"/>
      <c r="E825" s="133" t="s">
        <v>569</v>
      </c>
      <c r="F825" s="159" t="s">
        <v>373</v>
      </c>
      <c r="G825" s="160">
        <f>0+G$826</f>
        <v>21000</v>
      </c>
      <c r="H825" s="160">
        <f>0+H$826</f>
        <v>21000</v>
      </c>
      <c r="I825" s="160">
        <f>0+I$826</f>
        <v>20444.89</v>
      </c>
      <c r="J825" s="299">
        <f t="shared" si="30"/>
        <v>97.35661904761905</v>
      </c>
    </row>
    <row r="826" spans="1:10" s="129" customFormat="1" ht="12.75">
      <c r="A826" s="133"/>
      <c r="B826" s="130"/>
      <c r="C826" s="130" t="s">
        <v>19</v>
      </c>
      <c r="D826" s="133" t="s">
        <v>2239</v>
      </c>
      <c r="E826" s="270" t="s">
        <v>1025</v>
      </c>
      <c r="F826" s="131" t="s">
        <v>374</v>
      </c>
      <c r="G826" s="161">
        <v>21000</v>
      </c>
      <c r="H826" s="161">
        <v>21000</v>
      </c>
      <c r="I826" s="132">
        <v>20444.89</v>
      </c>
      <c r="J826" s="301">
        <f t="shared" si="30"/>
        <v>97.35661904761905</v>
      </c>
    </row>
    <row r="827" spans="1:10" s="129" customFormat="1" ht="12.75">
      <c r="A827" s="133"/>
      <c r="B827" s="130"/>
      <c r="C827" s="130"/>
      <c r="D827" s="133"/>
      <c r="E827" s="133" t="s">
        <v>543</v>
      </c>
      <c r="F827" s="159" t="s">
        <v>380</v>
      </c>
      <c r="G827" s="160">
        <f>0+G$828+G829+G$830+G831+G$832+G$833</f>
        <v>5009000</v>
      </c>
      <c r="H827" s="160">
        <f>0+H$828+H829+H$830+H831+H$832+H$833</f>
        <v>5007000</v>
      </c>
      <c r="I827" s="160">
        <f>0+I$828+I829+I$830+I831+I$832+I$833</f>
        <v>4564414.61</v>
      </c>
      <c r="J827" s="299">
        <f t="shared" si="30"/>
        <v>91.16066726582784</v>
      </c>
    </row>
    <row r="828" spans="1:10" s="129" customFormat="1" ht="12.75">
      <c r="A828" s="133"/>
      <c r="B828" s="130"/>
      <c r="C828" s="130" t="s">
        <v>19</v>
      </c>
      <c r="D828" s="133" t="s">
        <v>1731</v>
      </c>
      <c r="E828" s="270" t="s">
        <v>819</v>
      </c>
      <c r="F828" s="131" t="s">
        <v>381</v>
      </c>
      <c r="G828" s="161">
        <v>78000</v>
      </c>
      <c r="H828" s="161">
        <v>78000</v>
      </c>
      <c r="I828" s="132">
        <v>71523.1</v>
      </c>
      <c r="J828" s="301">
        <f t="shared" si="30"/>
        <v>91.69628205128207</v>
      </c>
    </row>
    <row r="829" spans="1:10" s="129" customFormat="1" ht="12.75">
      <c r="A829" s="133"/>
      <c r="B829" s="130"/>
      <c r="C829" s="130"/>
      <c r="D829" s="133"/>
      <c r="E829" s="270" t="s">
        <v>544</v>
      </c>
      <c r="F829" s="131" t="s">
        <v>383</v>
      </c>
      <c r="G829" s="161">
        <v>1891000</v>
      </c>
      <c r="H829" s="161">
        <v>1891000</v>
      </c>
      <c r="I829" s="132">
        <v>1826734.94</v>
      </c>
      <c r="J829" s="301">
        <f t="shared" si="30"/>
        <v>96.60153040719196</v>
      </c>
    </row>
    <row r="830" spans="1:10" s="129" customFormat="1" ht="12.75">
      <c r="A830" s="133"/>
      <c r="B830" s="130"/>
      <c r="C830" s="130" t="s">
        <v>19</v>
      </c>
      <c r="D830" s="133" t="s">
        <v>2240</v>
      </c>
      <c r="E830" s="270" t="s">
        <v>915</v>
      </c>
      <c r="F830" s="131" t="s">
        <v>385</v>
      </c>
      <c r="G830" s="161">
        <v>450000</v>
      </c>
      <c r="H830" s="161">
        <v>450000</v>
      </c>
      <c r="I830" s="132">
        <v>344043.75</v>
      </c>
      <c r="J830" s="301">
        <f t="shared" si="30"/>
        <v>76.45416666666667</v>
      </c>
    </row>
    <row r="831" spans="1:10" s="129" customFormat="1" ht="12.75">
      <c r="A831" s="133"/>
      <c r="B831" s="130"/>
      <c r="C831" s="130"/>
      <c r="D831" s="133"/>
      <c r="E831" s="270" t="s">
        <v>926</v>
      </c>
      <c r="F831" s="131" t="s">
        <v>386</v>
      </c>
      <c r="G831" s="161">
        <v>10000</v>
      </c>
      <c r="H831" s="161">
        <v>10000</v>
      </c>
      <c r="I831" s="132">
        <v>12375</v>
      </c>
      <c r="J831" s="301">
        <f t="shared" si="30"/>
        <v>123.75</v>
      </c>
    </row>
    <row r="832" spans="1:10" s="129" customFormat="1" ht="12.75">
      <c r="A832" s="133"/>
      <c r="B832" s="130"/>
      <c r="C832" s="130" t="s">
        <v>19</v>
      </c>
      <c r="D832" s="133" t="s">
        <v>2241</v>
      </c>
      <c r="E832" s="270" t="s">
        <v>545</v>
      </c>
      <c r="F832" s="131" t="s">
        <v>387</v>
      </c>
      <c r="G832" s="161">
        <v>1770000</v>
      </c>
      <c r="H832" s="161">
        <v>1770000</v>
      </c>
      <c r="I832" s="132">
        <v>1566495.19</v>
      </c>
      <c r="J832" s="301">
        <f t="shared" si="30"/>
        <v>88.50255310734462</v>
      </c>
    </row>
    <row r="833" spans="1:10" s="129" customFormat="1" ht="12.75">
      <c r="A833" s="133"/>
      <c r="B833" s="130"/>
      <c r="C833" s="130" t="s">
        <v>19</v>
      </c>
      <c r="D833" s="133" t="s">
        <v>2242</v>
      </c>
      <c r="E833" s="270" t="s">
        <v>572</v>
      </c>
      <c r="F833" s="131" t="s">
        <v>389</v>
      </c>
      <c r="G833" s="161">
        <v>810000</v>
      </c>
      <c r="H833" s="161">
        <v>808000</v>
      </c>
      <c r="I833" s="132">
        <v>743242.63</v>
      </c>
      <c r="J833" s="301">
        <f t="shared" si="30"/>
        <v>91.985474009901</v>
      </c>
    </row>
    <row r="834" spans="1:10" s="129" customFormat="1" ht="12.75">
      <c r="A834" s="133"/>
      <c r="B834" s="130"/>
      <c r="C834" s="130"/>
      <c r="D834" s="133"/>
      <c r="E834" s="133" t="s">
        <v>550</v>
      </c>
      <c r="F834" s="159" t="s">
        <v>391</v>
      </c>
      <c r="G834" s="160">
        <f>0+G835+G$836+G837+G838+G$839</f>
        <v>1211000</v>
      </c>
      <c r="H834" s="160">
        <f>0+H835+H$836+H837+H838+H$839</f>
        <v>1213000</v>
      </c>
      <c r="I834" s="160">
        <f>0+I835+I$836+I837+I838+I$839</f>
        <v>2256317.71</v>
      </c>
      <c r="J834" s="299">
        <f t="shared" si="30"/>
        <v>186.01135284418797</v>
      </c>
    </row>
    <row r="835" spans="1:10" s="129" customFormat="1" ht="12.75">
      <c r="A835" s="133"/>
      <c r="B835" s="130"/>
      <c r="C835" s="130"/>
      <c r="D835" s="133"/>
      <c r="E835" s="270" t="s">
        <v>1126</v>
      </c>
      <c r="F835" s="131" t="s">
        <v>393</v>
      </c>
      <c r="G835" s="161">
        <v>45000</v>
      </c>
      <c r="H835" s="161">
        <v>45000</v>
      </c>
      <c r="I835" s="132">
        <v>45000</v>
      </c>
      <c r="J835" s="301">
        <f t="shared" si="30"/>
        <v>100</v>
      </c>
    </row>
    <row r="836" spans="1:10" s="129" customFormat="1" ht="12.75">
      <c r="A836" s="133"/>
      <c r="B836" s="130"/>
      <c r="C836" s="130" t="s">
        <v>19</v>
      </c>
      <c r="D836" s="133" t="s">
        <v>2243</v>
      </c>
      <c r="E836" s="270" t="s">
        <v>988</v>
      </c>
      <c r="F836" s="131" t="s">
        <v>394</v>
      </c>
      <c r="G836" s="161">
        <v>770000</v>
      </c>
      <c r="H836" s="161">
        <v>772000</v>
      </c>
      <c r="I836" s="132">
        <v>765823.64</v>
      </c>
      <c r="J836" s="301">
        <f t="shared" si="30"/>
        <v>99.19995336787565</v>
      </c>
    </row>
    <row r="837" spans="1:10" s="129" customFormat="1" ht="12.75">
      <c r="A837" s="133"/>
      <c r="B837" s="130"/>
      <c r="C837" s="130"/>
      <c r="D837" s="133"/>
      <c r="E837" s="270" t="s">
        <v>943</v>
      </c>
      <c r="F837" s="131" t="s">
        <v>395</v>
      </c>
      <c r="G837" s="161">
        <v>248000</v>
      </c>
      <c r="H837" s="161">
        <v>248000</v>
      </c>
      <c r="I837" s="132">
        <v>247821.57</v>
      </c>
      <c r="J837" s="301">
        <f t="shared" si="30"/>
        <v>99.92805241935484</v>
      </c>
    </row>
    <row r="838" spans="1:10" s="129" customFormat="1" ht="12.75">
      <c r="A838" s="133"/>
      <c r="B838" s="130"/>
      <c r="C838" s="130"/>
      <c r="D838" s="133"/>
      <c r="E838" s="270" t="s">
        <v>617</v>
      </c>
      <c r="F838" s="131" t="s">
        <v>396</v>
      </c>
      <c r="G838" s="161">
        <v>30000</v>
      </c>
      <c r="H838" s="161">
        <v>30000</v>
      </c>
      <c r="I838" s="132">
        <v>7097.07</v>
      </c>
      <c r="J838" s="301">
        <f t="shared" si="30"/>
        <v>23.6569</v>
      </c>
    </row>
    <row r="839" spans="1:10" s="129" customFormat="1" ht="12.75">
      <c r="A839" s="133"/>
      <c r="B839" s="130"/>
      <c r="C839" s="130" t="s">
        <v>19</v>
      </c>
      <c r="D839" s="133" t="s">
        <v>2244</v>
      </c>
      <c r="E839" s="270" t="s">
        <v>551</v>
      </c>
      <c r="F839" s="131" t="s">
        <v>391</v>
      </c>
      <c r="G839" s="161">
        <v>118000</v>
      </c>
      <c r="H839" s="161">
        <v>118000</v>
      </c>
      <c r="I839" s="132">
        <v>1190575.43</v>
      </c>
      <c r="J839" s="301">
        <f t="shared" si="30"/>
        <v>1008.9622288135592</v>
      </c>
    </row>
    <row r="840" spans="1:10" s="129" customFormat="1" ht="12.75">
      <c r="A840" s="133"/>
      <c r="B840" s="130"/>
      <c r="C840" s="130"/>
      <c r="D840" s="133"/>
      <c r="E840" s="133" t="s">
        <v>619</v>
      </c>
      <c r="F840" s="159" t="s">
        <v>404</v>
      </c>
      <c r="G840" s="160">
        <f>G841</f>
        <v>9000</v>
      </c>
      <c r="H840" s="160">
        <f>H841</f>
        <v>9000</v>
      </c>
      <c r="I840" s="160">
        <f>I841</f>
        <v>8293.64</v>
      </c>
      <c r="J840" s="299">
        <f t="shared" si="30"/>
        <v>92.15155555555555</v>
      </c>
    </row>
    <row r="841" spans="1:10" s="129" customFormat="1" ht="12.75">
      <c r="A841" s="133"/>
      <c r="B841" s="130"/>
      <c r="C841" s="130"/>
      <c r="D841" s="133"/>
      <c r="E841" s="270" t="s">
        <v>621</v>
      </c>
      <c r="F841" s="131" t="s">
        <v>407</v>
      </c>
      <c r="G841" s="161">
        <v>9000</v>
      </c>
      <c r="H841" s="161">
        <v>9000</v>
      </c>
      <c r="I841" s="132">
        <v>8293.64</v>
      </c>
      <c r="J841" s="301">
        <f t="shared" si="30"/>
        <v>92.15155555555555</v>
      </c>
    </row>
    <row r="842" spans="1:10" s="129" customFormat="1" ht="12.75">
      <c r="A842" s="133"/>
      <c r="B842" s="130"/>
      <c r="C842" s="130"/>
      <c r="D842" s="133"/>
      <c r="E842" s="133" t="s">
        <v>552</v>
      </c>
      <c r="F842" s="159" t="s">
        <v>268</v>
      </c>
      <c r="G842" s="160">
        <f>G843+G844</f>
        <v>989000</v>
      </c>
      <c r="H842" s="160">
        <f>H843+H844</f>
        <v>989000</v>
      </c>
      <c r="I842" s="160">
        <f>I843+I844</f>
        <v>852604.49</v>
      </c>
      <c r="J842" s="299">
        <f t="shared" si="30"/>
        <v>86.20874519716885</v>
      </c>
    </row>
    <row r="843" spans="1:10" s="129" customFormat="1" ht="12.75">
      <c r="A843" s="133"/>
      <c r="B843" s="130"/>
      <c r="C843" s="130"/>
      <c r="D843" s="133"/>
      <c r="E843" s="270" t="s">
        <v>553</v>
      </c>
      <c r="F843" s="131" t="s">
        <v>425</v>
      </c>
      <c r="G843" s="161">
        <v>958000</v>
      </c>
      <c r="H843" s="161">
        <v>958000</v>
      </c>
      <c r="I843" s="132">
        <v>836714.49</v>
      </c>
      <c r="J843" s="301">
        <f t="shared" si="30"/>
        <v>87.33971711899791</v>
      </c>
    </row>
    <row r="844" spans="1:10" s="129" customFormat="1" ht="12.75">
      <c r="A844" s="133"/>
      <c r="B844" s="130"/>
      <c r="C844" s="130"/>
      <c r="D844" s="133"/>
      <c r="E844" s="270" t="s">
        <v>1319</v>
      </c>
      <c r="F844" s="131" t="s">
        <v>426</v>
      </c>
      <c r="G844" s="161">
        <v>31000</v>
      </c>
      <c r="H844" s="161">
        <v>31000</v>
      </c>
      <c r="I844" s="132">
        <v>15890</v>
      </c>
      <c r="J844" s="301">
        <f t="shared" si="30"/>
        <v>51.25806451612903</v>
      </c>
    </row>
    <row r="845" spans="1:10" s="129" customFormat="1" ht="12.75">
      <c r="A845" s="133"/>
      <c r="B845" s="130"/>
      <c r="C845" s="130"/>
      <c r="D845" s="133"/>
      <c r="E845" s="133" t="s">
        <v>1212</v>
      </c>
      <c r="F845" s="159" t="s">
        <v>278</v>
      </c>
      <c r="G845" s="160">
        <f>G846</f>
        <v>57700</v>
      </c>
      <c r="H845" s="160">
        <f>H846</f>
        <v>57700</v>
      </c>
      <c r="I845" s="160">
        <f>I846</f>
        <v>57560.5</v>
      </c>
      <c r="J845" s="299">
        <f t="shared" si="30"/>
        <v>99.75823223570191</v>
      </c>
    </row>
    <row r="846" spans="1:10" s="129" customFormat="1" ht="12.75">
      <c r="A846" s="133"/>
      <c r="B846" s="130"/>
      <c r="C846" s="130"/>
      <c r="D846" s="133"/>
      <c r="E846" s="270" t="s">
        <v>1280</v>
      </c>
      <c r="F846" s="131" t="s">
        <v>427</v>
      </c>
      <c r="G846" s="161">
        <v>57700</v>
      </c>
      <c r="H846" s="161">
        <v>57700</v>
      </c>
      <c r="I846" s="132">
        <v>57560.5</v>
      </c>
      <c r="J846" s="301">
        <f t="shared" si="30"/>
        <v>99.75823223570191</v>
      </c>
    </row>
    <row r="847" spans="1:10" s="129" customFormat="1" ht="12.75">
      <c r="A847" s="133"/>
      <c r="B847" s="130"/>
      <c r="C847" s="130"/>
      <c r="D847" s="133"/>
      <c r="E847" s="133" t="s">
        <v>1217</v>
      </c>
      <c r="F847" s="159" t="s">
        <v>431</v>
      </c>
      <c r="G847" s="160">
        <f>0+G$848</f>
        <v>1500000</v>
      </c>
      <c r="H847" s="160">
        <f>0+H$848</f>
        <v>1500000</v>
      </c>
      <c r="I847" s="160">
        <f>0+I$848</f>
        <v>0</v>
      </c>
      <c r="J847" s="299" t="str">
        <f t="shared" si="30"/>
        <v>-</v>
      </c>
    </row>
    <row r="848" spans="1:10" s="129" customFormat="1" ht="12.75">
      <c r="A848" s="133"/>
      <c r="B848" s="130"/>
      <c r="C848" s="130" t="s">
        <v>19</v>
      </c>
      <c r="D848" s="133" t="s">
        <v>2252</v>
      </c>
      <c r="E848" s="270" t="s">
        <v>2253</v>
      </c>
      <c r="F848" s="130" t="s">
        <v>432</v>
      </c>
      <c r="G848" s="161">
        <v>1500000</v>
      </c>
      <c r="H848" s="161">
        <v>1500000</v>
      </c>
      <c r="I848" s="132">
        <v>0</v>
      </c>
      <c r="J848" s="301" t="str">
        <f t="shared" si="30"/>
        <v>-</v>
      </c>
    </row>
    <row r="849" spans="1:10" s="129" customFormat="1" ht="6.75" customHeight="1">
      <c r="A849" s="133"/>
      <c r="B849" s="130"/>
      <c r="C849" s="130"/>
      <c r="D849" s="133"/>
      <c r="E849" s="270"/>
      <c r="F849" s="130"/>
      <c r="G849" s="161"/>
      <c r="H849" s="161"/>
      <c r="I849" s="132"/>
      <c r="J849" s="301"/>
    </row>
    <row r="850" spans="1:10" s="129" customFormat="1" ht="25.5">
      <c r="A850" s="266" t="s">
        <v>2661</v>
      </c>
      <c r="B850" s="267"/>
      <c r="C850" s="267"/>
      <c r="D850" s="266"/>
      <c r="E850" s="267"/>
      <c r="F850" s="268" t="s">
        <v>2663</v>
      </c>
      <c r="G850" s="269">
        <f>G852</f>
        <v>15140000</v>
      </c>
      <c r="H850" s="269">
        <f>H852</f>
        <v>15140000</v>
      </c>
      <c r="I850" s="269">
        <f>I852</f>
        <v>13239885.27</v>
      </c>
      <c r="J850" s="298">
        <f>IF(OR($H850=0,$I850=0),"-",$I850/$H850*100)</f>
        <v>87.44970455746368</v>
      </c>
    </row>
    <row r="851" spans="1:10" s="121" customFormat="1" ht="6.75" customHeight="1">
      <c r="A851" s="133"/>
      <c r="B851" s="130"/>
      <c r="C851" s="130"/>
      <c r="D851" s="133"/>
      <c r="E851" s="130"/>
      <c r="F851" s="159"/>
      <c r="G851" s="160"/>
      <c r="H851" s="160"/>
      <c r="I851" s="160"/>
      <c r="J851" s="299"/>
    </row>
    <row r="852" spans="1:10" s="129" customFormat="1" ht="12.75">
      <c r="A852" s="266" t="s">
        <v>2662</v>
      </c>
      <c r="B852" s="267"/>
      <c r="C852" s="267"/>
      <c r="D852" s="266"/>
      <c r="E852" s="267"/>
      <c r="F852" s="268" t="s">
        <v>2677</v>
      </c>
      <c r="G852" s="269">
        <f>G854+G856+G859+G862+G864+G871+G874+G876+G878</f>
        <v>15140000</v>
      </c>
      <c r="H852" s="269">
        <f>H854+H856+H859+H862+H864+H871+H874+H876+H878</f>
        <v>15140000</v>
      </c>
      <c r="I852" s="269">
        <f>I854+I856+I859+I862+I864+I871+I874+I876+I878</f>
        <v>13239885.27</v>
      </c>
      <c r="J852" s="298">
        <f>IF(OR($H852=0,$I852=0),"-",$I852/$H852*100)</f>
        <v>87.44970455746368</v>
      </c>
    </row>
    <row r="853" spans="1:10" s="129" customFormat="1" ht="6.75" customHeight="1">
      <c r="A853" s="133"/>
      <c r="B853" s="130"/>
      <c r="C853" s="130"/>
      <c r="D853" s="133"/>
      <c r="E853" s="130"/>
      <c r="F853" s="159"/>
      <c r="G853" s="160"/>
      <c r="H853" s="160"/>
      <c r="I853" s="160"/>
      <c r="J853" s="299"/>
    </row>
    <row r="854" spans="1:10" s="129" customFormat="1" ht="12.75">
      <c r="A854" s="133"/>
      <c r="B854" s="130"/>
      <c r="C854" s="130"/>
      <c r="D854" s="133"/>
      <c r="E854" s="133" t="s">
        <v>558</v>
      </c>
      <c r="F854" s="159" t="s">
        <v>356</v>
      </c>
      <c r="G854" s="160">
        <f>G855</f>
        <v>660000</v>
      </c>
      <c r="H854" s="160">
        <f>H855</f>
        <v>657000</v>
      </c>
      <c r="I854" s="160">
        <f>I855</f>
        <v>316012.9</v>
      </c>
      <c r="J854" s="299">
        <f aca="true" t="shared" si="31" ref="J854:J923">IF(OR($H854=0,$I854=0),"-",$I854/$H854*100)</f>
        <v>48.099375951293766</v>
      </c>
    </row>
    <row r="855" spans="1:10" s="129" customFormat="1" ht="12.75">
      <c r="A855" s="133"/>
      <c r="B855" s="130"/>
      <c r="C855" s="130"/>
      <c r="D855" s="133"/>
      <c r="E855" s="270" t="s">
        <v>560</v>
      </c>
      <c r="F855" s="131" t="s">
        <v>358</v>
      </c>
      <c r="G855" s="161">
        <v>660000</v>
      </c>
      <c r="H855" s="161">
        <v>657000</v>
      </c>
      <c r="I855" s="132">
        <v>316012.9</v>
      </c>
      <c r="J855" s="301">
        <f t="shared" si="31"/>
        <v>48.099375951293766</v>
      </c>
    </row>
    <row r="856" spans="1:10" s="129" customFormat="1" ht="12.75">
      <c r="A856" s="133"/>
      <c r="B856" s="130"/>
      <c r="C856" s="130"/>
      <c r="D856" s="133"/>
      <c r="E856" s="133" t="s">
        <v>561</v>
      </c>
      <c r="F856" s="159" t="s">
        <v>363</v>
      </c>
      <c r="G856" s="160">
        <f>G857+G858</f>
        <v>123200</v>
      </c>
      <c r="H856" s="160">
        <f>H857+H858</f>
        <v>123200</v>
      </c>
      <c r="I856" s="160">
        <f>I857+I858</f>
        <v>47992.68</v>
      </c>
      <c r="J856" s="299">
        <f t="shared" si="31"/>
        <v>38.9550974025974</v>
      </c>
    </row>
    <row r="857" spans="1:10" s="129" customFormat="1" ht="12.75">
      <c r="A857" s="133"/>
      <c r="B857" s="130"/>
      <c r="C857" s="130"/>
      <c r="D857" s="133"/>
      <c r="E857" s="270" t="s">
        <v>563</v>
      </c>
      <c r="F857" s="131" t="s">
        <v>365</v>
      </c>
      <c r="G857" s="161">
        <v>105600</v>
      </c>
      <c r="H857" s="161">
        <v>105600</v>
      </c>
      <c r="I857" s="132">
        <v>42536.44</v>
      </c>
      <c r="J857" s="301">
        <f t="shared" si="31"/>
        <v>40.2807196969697</v>
      </c>
    </row>
    <row r="858" spans="1:10" s="129" customFormat="1" ht="25.5">
      <c r="A858" s="133"/>
      <c r="B858" s="130"/>
      <c r="C858" s="130"/>
      <c r="D858" s="133"/>
      <c r="E858" s="270" t="s">
        <v>565</v>
      </c>
      <c r="F858" s="131" t="s">
        <v>366</v>
      </c>
      <c r="G858" s="161">
        <v>17600</v>
      </c>
      <c r="H858" s="161">
        <v>17600</v>
      </c>
      <c r="I858" s="132">
        <v>5456.24</v>
      </c>
      <c r="J858" s="301">
        <f t="shared" si="31"/>
        <v>31.00136363636363</v>
      </c>
    </row>
    <row r="859" spans="1:10" s="129" customFormat="1" ht="12.75">
      <c r="A859" s="133"/>
      <c r="B859" s="130"/>
      <c r="C859" s="130"/>
      <c r="D859" s="133"/>
      <c r="E859" s="133" t="s">
        <v>566</v>
      </c>
      <c r="F859" s="159" t="s">
        <v>368</v>
      </c>
      <c r="G859" s="160">
        <f>G860+G861</f>
        <v>44000</v>
      </c>
      <c r="H859" s="160">
        <f>H860+H861</f>
        <v>44000</v>
      </c>
      <c r="I859" s="160">
        <f>I860+I861</f>
        <v>43416.869999999995</v>
      </c>
      <c r="J859" s="299">
        <f t="shared" si="31"/>
        <v>98.67470454545455</v>
      </c>
    </row>
    <row r="860" spans="1:10" s="129" customFormat="1" ht="12.75">
      <c r="A860" s="133"/>
      <c r="B860" s="130"/>
      <c r="C860" s="130"/>
      <c r="D860" s="133"/>
      <c r="E860" s="270" t="s">
        <v>568</v>
      </c>
      <c r="F860" s="131" t="s">
        <v>369</v>
      </c>
      <c r="G860" s="161">
        <v>44000</v>
      </c>
      <c r="H860" s="161">
        <v>44000</v>
      </c>
      <c r="I860" s="132">
        <v>36849.34</v>
      </c>
      <c r="J860" s="301">
        <f t="shared" si="31"/>
        <v>83.74849999999999</v>
      </c>
    </row>
    <row r="861" spans="1:10" s="129" customFormat="1" ht="25.5">
      <c r="A861" s="133"/>
      <c r="B861" s="130"/>
      <c r="C861" s="130"/>
      <c r="D861" s="133"/>
      <c r="E861" s="270" t="s">
        <v>1196</v>
      </c>
      <c r="F861" s="131" t="s">
        <v>370</v>
      </c>
      <c r="G861" s="161">
        <v>0</v>
      </c>
      <c r="H861" s="161">
        <v>0</v>
      </c>
      <c r="I861" s="132">
        <v>6567.53</v>
      </c>
      <c r="J861" s="301" t="str">
        <f t="shared" si="31"/>
        <v>-</v>
      </c>
    </row>
    <row r="862" spans="1:10" s="129" customFormat="1" ht="12.75">
      <c r="A862" s="133"/>
      <c r="B862" s="130"/>
      <c r="C862" s="130"/>
      <c r="D862" s="133"/>
      <c r="E862" s="133" t="s">
        <v>569</v>
      </c>
      <c r="F862" s="159" t="s">
        <v>373</v>
      </c>
      <c r="G862" s="160">
        <f>0+G$863</f>
        <v>1008800</v>
      </c>
      <c r="H862" s="160">
        <f>0+H$863</f>
        <v>1008800</v>
      </c>
      <c r="I862" s="160">
        <f>0+I$863</f>
        <v>932497.1</v>
      </c>
      <c r="J862" s="299">
        <f t="shared" si="31"/>
        <v>92.43627081681205</v>
      </c>
    </row>
    <row r="863" spans="1:10" s="129" customFormat="1" ht="12.75">
      <c r="A863" s="133"/>
      <c r="B863" s="130"/>
      <c r="C863" s="130" t="s">
        <v>19</v>
      </c>
      <c r="D863" s="133" t="s">
        <v>2318</v>
      </c>
      <c r="E863" s="270" t="s">
        <v>1025</v>
      </c>
      <c r="F863" s="131" t="s">
        <v>374</v>
      </c>
      <c r="G863" s="161">
        <v>1008800</v>
      </c>
      <c r="H863" s="161">
        <v>1008800</v>
      </c>
      <c r="I863" s="132">
        <v>932497.1</v>
      </c>
      <c r="J863" s="301">
        <f t="shared" si="31"/>
        <v>92.43627081681205</v>
      </c>
    </row>
    <row r="864" spans="1:10" s="129" customFormat="1" ht="12.75">
      <c r="A864" s="133"/>
      <c r="B864" s="130"/>
      <c r="C864" s="130"/>
      <c r="D864" s="133"/>
      <c r="E864" s="133" t="s">
        <v>543</v>
      </c>
      <c r="F864" s="159" t="s">
        <v>380</v>
      </c>
      <c r="G864" s="160">
        <f>0+G$865+G$866+G867+G$868+G869+G$870</f>
        <v>9450200</v>
      </c>
      <c r="H864" s="160">
        <f>0+H$865+H$866+H867+H$868+H869+H$870</f>
        <v>9453200</v>
      </c>
      <c r="I864" s="160">
        <f>0+I$865+I$866+I867+I$868+I869+I$870</f>
        <v>8306228.18</v>
      </c>
      <c r="J864" s="299">
        <f t="shared" si="31"/>
        <v>87.86684064655354</v>
      </c>
    </row>
    <row r="865" spans="1:10" s="129" customFormat="1" ht="12.75">
      <c r="A865" s="133"/>
      <c r="B865" s="130"/>
      <c r="C865" s="130" t="s">
        <v>1546</v>
      </c>
      <c r="D865" s="133" t="s">
        <v>2104</v>
      </c>
      <c r="E865" s="270" t="s">
        <v>800</v>
      </c>
      <c r="F865" s="131" t="s">
        <v>382</v>
      </c>
      <c r="G865" s="161">
        <v>2300000</v>
      </c>
      <c r="H865" s="161">
        <v>2300000</v>
      </c>
      <c r="I865" s="132">
        <v>2232376.36</v>
      </c>
      <c r="J865" s="301">
        <f t="shared" si="31"/>
        <v>97.05984173913042</v>
      </c>
    </row>
    <row r="866" spans="1:10" s="129" customFormat="1" ht="12.75">
      <c r="A866" s="133"/>
      <c r="B866" s="130"/>
      <c r="C866" s="130" t="s">
        <v>19</v>
      </c>
      <c r="D866" s="133" t="s">
        <v>2126</v>
      </c>
      <c r="E866" s="270" t="s">
        <v>544</v>
      </c>
      <c r="F866" s="131" t="s">
        <v>383</v>
      </c>
      <c r="G866" s="161">
        <v>600000</v>
      </c>
      <c r="H866" s="161">
        <v>600000</v>
      </c>
      <c r="I866" s="132">
        <v>84437.5</v>
      </c>
      <c r="J866" s="301">
        <f t="shared" si="31"/>
        <v>14.072916666666666</v>
      </c>
    </row>
    <row r="867" spans="1:10" s="129" customFormat="1" ht="12.75">
      <c r="A867" s="133"/>
      <c r="B867" s="130"/>
      <c r="C867" s="130"/>
      <c r="D867" s="133"/>
      <c r="E867" s="270" t="s">
        <v>915</v>
      </c>
      <c r="F867" s="131" t="s">
        <v>385</v>
      </c>
      <c r="G867" s="161">
        <v>5815000</v>
      </c>
      <c r="H867" s="161">
        <v>5815000</v>
      </c>
      <c r="I867" s="132">
        <v>5509455.75</v>
      </c>
      <c r="J867" s="301">
        <f t="shared" si="31"/>
        <v>94.74558469475495</v>
      </c>
    </row>
    <row r="868" spans="1:10" s="129" customFormat="1" ht="12.75">
      <c r="A868" s="133"/>
      <c r="B868" s="130"/>
      <c r="C868" s="130" t="s">
        <v>19</v>
      </c>
      <c r="D868" s="133" t="s">
        <v>2319</v>
      </c>
      <c r="E868" s="270" t="s">
        <v>545</v>
      </c>
      <c r="F868" s="131" t="s">
        <v>387</v>
      </c>
      <c r="G868" s="161">
        <v>525200</v>
      </c>
      <c r="H868" s="161">
        <v>528200</v>
      </c>
      <c r="I868" s="132">
        <v>399815.12</v>
      </c>
      <c r="J868" s="301">
        <f t="shared" si="31"/>
        <v>75.69388867853087</v>
      </c>
    </row>
    <row r="869" spans="1:10" s="129" customFormat="1" ht="12.75">
      <c r="A869" s="133"/>
      <c r="B869" s="130"/>
      <c r="C869" s="130"/>
      <c r="D869" s="133"/>
      <c r="E869" s="270" t="s">
        <v>1175</v>
      </c>
      <c r="F869" s="131" t="s">
        <v>388</v>
      </c>
      <c r="G869" s="161">
        <v>200000</v>
      </c>
      <c r="H869" s="161">
        <v>200000</v>
      </c>
      <c r="I869" s="132">
        <v>64287.5</v>
      </c>
      <c r="J869" s="301">
        <f t="shared" si="31"/>
        <v>32.14375</v>
      </c>
    </row>
    <row r="870" spans="1:10" s="129" customFormat="1" ht="12.75">
      <c r="A870" s="133"/>
      <c r="B870" s="130"/>
      <c r="C870" s="130" t="s">
        <v>19</v>
      </c>
      <c r="D870" s="133" t="s">
        <v>2320</v>
      </c>
      <c r="E870" s="270" t="s">
        <v>572</v>
      </c>
      <c r="F870" s="131" t="s">
        <v>389</v>
      </c>
      <c r="G870" s="161">
        <v>10000</v>
      </c>
      <c r="H870" s="161">
        <v>10000</v>
      </c>
      <c r="I870" s="132">
        <v>15855.95</v>
      </c>
      <c r="J870" s="301">
        <f t="shared" si="31"/>
        <v>158.5595</v>
      </c>
    </row>
    <row r="871" spans="1:10" s="129" customFormat="1" ht="12.75">
      <c r="A871" s="133"/>
      <c r="B871" s="130"/>
      <c r="C871" s="130"/>
      <c r="D871" s="133"/>
      <c r="E871" s="133" t="s">
        <v>550</v>
      </c>
      <c r="F871" s="159" t="s">
        <v>391</v>
      </c>
      <c r="G871" s="160">
        <f>0+G$872+G873</f>
        <v>73800</v>
      </c>
      <c r="H871" s="160">
        <f>0+H$872+H873</f>
        <v>73800</v>
      </c>
      <c r="I871" s="160">
        <f>0+I$872+I873</f>
        <v>68199.53</v>
      </c>
      <c r="J871" s="299">
        <f t="shared" si="31"/>
        <v>92.41128726287263</v>
      </c>
    </row>
    <row r="872" spans="1:10" s="129" customFormat="1" ht="12.75">
      <c r="A872" s="133"/>
      <c r="B872" s="130"/>
      <c r="C872" s="130" t="s">
        <v>19</v>
      </c>
      <c r="D872" s="133" t="s">
        <v>2321</v>
      </c>
      <c r="E872" s="270" t="s">
        <v>1126</v>
      </c>
      <c r="F872" s="131" t="s">
        <v>393</v>
      </c>
      <c r="G872" s="161">
        <v>65000</v>
      </c>
      <c r="H872" s="161">
        <v>65000</v>
      </c>
      <c r="I872" s="132">
        <v>62073.53</v>
      </c>
      <c r="J872" s="301">
        <f t="shared" si="31"/>
        <v>95.49773846153846</v>
      </c>
    </row>
    <row r="873" spans="1:10" s="129" customFormat="1" ht="12.75">
      <c r="A873" s="133"/>
      <c r="B873" s="130"/>
      <c r="C873" s="130"/>
      <c r="D873" s="133"/>
      <c r="E873" s="270" t="s">
        <v>988</v>
      </c>
      <c r="F873" s="131" t="s">
        <v>394</v>
      </c>
      <c r="G873" s="161">
        <v>8800</v>
      </c>
      <c r="H873" s="161">
        <v>8800</v>
      </c>
      <c r="I873" s="132">
        <v>6126</v>
      </c>
      <c r="J873" s="301">
        <f t="shared" si="31"/>
        <v>69.61363636363636</v>
      </c>
    </row>
    <row r="874" spans="1:10" s="129" customFormat="1" ht="25.5">
      <c r="A874" s="133"/>
      <c r="B874" s="130"/>
      <c r="C874" s="130"/>
      <c r="D874" s="133"/>
      <c r="E874" s="133" t="s">
        <v>760</v>
      </c>
      <c r="F874" s="159" t="s">
        <v>420</v>
      </c>
      <c r="G874" s="160">
        <f>0+G$875</f>
        <v>100000</v>
      </c>
      <c r="H874" s="160">
        <f>0+H$875</f>
        <v>100000</v>
      </c>
      <c r="I874" s="160">
        <f>0+I$875</f>
        <v>36575</v>
      </c>
      <c r="J874" s="299">
        <f t="shared" si="31"/>
        <v>36.575</v>
      </c>
    </row>
    <row r="875" spans="1:10" s="129" customFormat="1" ht="12.75">
      <c r="A875" s="133"/>
      <c r="B875" s="130"/>
      <c r="C875" s="130" t="s">
        <v>19</v>
      </c>
      <c r="D875" s="133" t="s">
        <v>2333</v>
      </c>
      <c r="E875" s="270" t="s">
        <v>1252</v>
      </c>
      <c r="F875" s="131" t="s">
        <v>423</v>
      </c>
      <c r="G875" s="161">
        <v>100000</v>
      </c>
      <c r="H875" s="161">
        <v>100000</v>
      </c>
      <c r="I875" s="132">
        <v>36575</v>
      </c>
      <c r="J875" s="301">
        <f t="shared" si="31"/>
        <v>36.575</v>
      </c>
    </row>
    <row r="876" spans="1:10" s="129" customFormat="1" ht="12.75">
      <c r="A876" s="133"/>
      <c r="B876" s="130"/>
      <c r="C876" s="130"/>
      <c r="D876" s="133"/>
      <c r="E876" s="133" t="s">
        <v>1867</v>
      </c>
      <c r="F876" s="159" t="s">
        <v>438</v>
      </c>
      <c r="G876" s="160">
        <f>0+G$877</f>
        <v>3100000</v>
      </c>
      <c r="H876" s="160">
        <f>0+H$877</f>
        <v>3100000</v>
      </c>
      <c r="I876" s="160">
        <f>0+I$877</f>
        <v>2952753.61</v>
      </c>
      <c r="J876" s="299">
        <f t="shared" si="31"/>
        <v>95.2501164516129</v>
      </c>
    </row>
    <row r="877" spans="1:10" s="129" customFormat="1" ht="12.75">
      <c r="A877" s="133"/>
      <c r="B877" s="130"/>
      <c r="C877" s="130" t="s">
        <v>321</v>
      </c>
      <c r="D877" s="133" t="s">
        <v>2352</v>
      </c>
      <c r="E877" s="270" t="s">
        <v>1869</v>
      </c>
      <c r="F877" s="131" t="s">
        <v>439</v>
      </c>
      <c r="G877" s="161">
        <v>3100000</v>
      </c>
      <c r="H877" s="161">
        <v>3100000</v>
      </c>
      <c r="I877" s="132">
        <v>2952753.61</v>
      </c>
      <c r="J877" s="301">
        <f t="shared" si="31"/>
        <v>95.2501164516129</v>
      </c>
    </row>
    <row r="878" spans="1:10" s="129" customFormat="1" ht="12.75">
      <c r="A878" s="133"/>
      <c r="B878" s="130"/>
      <c r="C878" s="130"/>
      <c r="D878" s="133"/>
      <c r="E878" s="133" t="s">
        <v>812</v>
      </c>
      <c r="F878" s="159" t="s">
        <v>445</v>
      </c>
      <c r="G878" s="160">
        <f>0+G$879+G$880</f>
        <v>580000</v>
      </c>
      <c r="H878" s="160">
        <f>0+H$879+H$880</f>
        <v>580000</v>
      </c>
      <c r="I878" s="160">
        <f>0+I$879+I$880</f>
        <v>536209.4</v>
      </c>
      <c r="J878" s="299">
        <f t="shared" si="31"/>
        <v>92.44989655172414</v>
      </c>
    </row>
    <row r="879" spans="1:10" s="129" customFormat="1" ht="12.75">
      <c r="A879" s="133"/>
      <c r="B879" s="130"/>
      <c r="C879" s="130" t="s">
        <v>2353</v>
      </c>
      <c r="D879" s="133" t="s">
        <v>2354</v>
      </c>
      <c r="E879" s="270" t="s">
        <v>1032</v>
      </c>
      <c r="F879" s="131" t="s">
        <v>446</v>
      </c>
      <c r="G879" s="161">
        <v>280000</v>
      </c>
      <c r="H879" s="161">
        <v>280000</v>
      </c>
      <c r="I879" s="132">
        <v>273226.58</v>
      </c>
      <c r="J879" s="301">
        <f t="shared" si="31"/>
        <v>97.58092142857143</v>
      </c>
    </row>
    <row r="880" spans="1:10" s="129" customFormat="1" ht="12.75">
      <c r="A880" s="133"/>
      <c r="B880" s="130"/>
      <c r="C880" s="130" t="s">
        <v>321</v>
      </c>
      <c r="D880" s="133" t="s">
        <v>2355</v>
      </c>
      <c r="E880" s="270" t="s">
        <v>1034</v>
      </c>
      <c r="F880" s="131" t="s">
        <v>448</v>
      </c>
      <c r="G880" s="161">
        <v>300000</v>
      </c>
      <c r="H880" s="161">
        <v>300000</v>
      </c>
      <c r="I880" s="132">
        <v>262982.82</v>
      </c>
      <c r="J880" s="301">
        <f t="shared" si="31"/>
        <v>87.66094</v>
      </c>
    </row>
    <row r="881" spans="1:10" s="129" customFormat="1" ht="6.75" customHeight="1">
      <c r="A881" s="133"/>
      <c r="B881" s="130"/>
      <c r="C881" s="130"/>
      <c r="D881" s="133"/>
      <c r="E881" s="270"/>
      <c r="F881" s="131"/>
      <c r="G881" s="161"/>
      <c r="H881" s="161"/>
      <c r="I881" s="132"/>
      <c r="J881" s="301"/>
    </row>
    <row r="882" spans="1:10" s="129" customFormat="1" ht="38.25">
      <c r="A882" s="266" t="s">
        <v>2665</v>
      </c>
      <c r="B882" s="267"/>
      <c r="C882" s="267"/>
      <c r="D882" s="266"/>
      <c r="E882" s="267"/>
      <c r="F882" s="268" t="s">
        <v>2666</v>
      </c>
      <c r="G882" s="269">
        <f>G884</f>
        <v>70000</v>
      </c>
      <c r="H882" s="269">
        <f>H884</f>
        <v>70000</v>
      </c>
      <c r="I882" s="269">
        <f>I884</f>
        <v>54837.59</v>
      </c>
      <c r="J882" s="298">
        <f t="shared" si="31"/>
        <v>78.33941428571428</v>
      </c>
    </row>
    <row r="883" spans="1:10" s="129" customFormat="1" ht="6.75" customHeight="1">
      <c r="A883" s="133"/>
      <c r="B883" s="130"/>
      <c r="C883" s="130"/>
      <c r="D883" s="133"/>
      <c r="E883" s="130"/>
      <c r="F883" s="159"/>
      <c r="G883" s="160"/>
      <c r="H883" s="160"/>
      <c r="I883" s="160"/>
      <c r="J883" s="299"/>
    </row>
    <row r="884" spans="1:10" s="129" customFormat="1" ht="25.5">
      <c r="A884" s="266" t="s">
        <v>2667</v>
      </c>
      <c r="B884" s="267"/>
      <c r="C884" s="267"/>
      <c r="D884" s="266"/>
      <c r="E884" s="267"/>
      <c r="F884" s="268" t="s">
        <v>2668</v>
      </c>
      <c r="G884" s="269">
        <f>G886</f>
        <v>70000</v>
      </c>
      <c r="H884" s="269">
        <f>H886</f>
        <v>70000</v>
      </c>
      <c r="I884" s="269">
        <f>I886</f>
        <v>54837.59</v>
      </c>
      <c r="J884" s="298">
        <f t="shared" si="31"/>
        <v>78.33941428571428</v>
      </c>
    </row>
    <row r="885" spans="1:10" s="129" customFormat="1" ht="6.75" customHeight="1">
      <c r="A885" s="133"/>
      <c r="B885" s="130"/>
      <c r="C885" s="130"/>
      <c r="D885" s="133"/>
      <c r="E885" s="130"/>
      <c r="F885" s="159"/>
      <c r="G885" s="160"/>
      <c r="H885" s="160"/>
      <c r="I885" s="160"/>
      <c r="J885" s="299"/>
    </row>
    <row r="886" spans="1:10" s="129" customFormat="1" ht="12.75">
      <c r="A886" s="133"/>
      <c r="B886" s="130"/>
      <c r="C886" s="130"/>
      <c r="D886" s="133"/>
      <c r="E886" s="133" t="s">
        <v>543</v>
      </c>
      <c r="F886" s="159" t="s">
        <v>380</v>
      </c>
      <c r="G886" s="160">
        <f>0+G$887</f>
        <v>70000</v>
      </c>
      <c r="H886" s="160">
        <f>0+H$887</f>
        <v>70000</v>
      </c>
      <c r="I886" s="160">
        <f>0+I$887</f>
        <v>54837.59</v>
      </c>
      <c r="J886" s="299">
        <f t="shared" si="31"/>
        <v>78.33941428571428</v>
      </c>
    </row>
    <row r="887" spans="1:10" s="129" customFormat="1" ht="12.75">
      <c r="A887" s="133"/>
      <c r="B887" s="130"/>
      <c r="C887" s="130" t="s">
        <v>26</v>
      </c>
      <c r="D887" s="133" t="s">
        <v>2363</v>
      </c>
      <c r="E887" s="270" t="s">
        <v>545</v>
      </c>
      <c r="F887" s="131" t="s">
        <v>387</v>
      </c>
      <c r="G887" s="161">
        <v>70000</v>
      </c>
      <c r="H887" s="161">
        <v>70000</v>
      </c>
      <c r="I887" s="132">
        <v>54837.59</v>
      </c>
      <c r="J887" s="301">
        <f t="shared" si="31"/>
        <v>78.33941428571428</v>
      </c>
    </row>
    <row r="888" spans="1:10" s="129" customFormat="1" ht="6.75" customHeight="1">
      <c r="A888" s="133"/>
      <c r="B888" s="130"/>
      <c r="C888" s="130"/>
      <c r="D888" s="133"/>
      <c r="E888" s="270"/>
      <c r="F888" s="131"/>
      <c r="G888" s="161"/>
      <c r="H888" s="161"/>
      <c r="I888" s="132"/>
      <c r="J888" s="301"/>
    </row>
    <row r="889" spans="1:10" s="129" customFormat="1" ht="25.5" customHeight="1">
      <c r="A889" s="266" t="s">
        <v>2669</v>
      </c>
      <c r="B889" s="267"/>
      <c r="C889" s="267"/>
      <c r="D889" s="266"/>
      <c r="E889" s="267"/>
      <c r="F889" s="268" t="s">
        <v>2671</v>
      </c>
      <c r="G889" s="269">
        <f>G891</f>
        <v>41875412</v>
      </c>
      <c r="H889" s="269">
        <f>H891</f>
        <v>41875412</v>
      </c>
      <c r="I889" s="269">
        <f>I891</f>
        <v>35212931.81</v>
      </c>
      <c r="J889" s="298">
        <f t="shared" si="31"/>
        <v>84.08975608407148</v>
      </c>
    </row>
    <row r="890" spans="1:10" s="129" customFormat="1" ht="6.75" customHeight="1">
      <c r="A890" s="133"/>
      <c r="B890" s="130"/>
      <c r="C890" s="130"/>
      <c r="D890" s="133"/>
      <c r="E890" s="130"/>
      <c r="F890" s="159"/>
      <c r="G890" s="160"/>
      <c r="H890" s="160"/>
      <c r="I890" s="160"/>
      <c r="J890" s="299"/>
    </row>
    <row r="891" spans="1:10" s="129" customFormat="1" ht="25.5">
      <c r="A891" s="266" t="s">
        <v>2670</v>
      </c>
      <c r="B891" s="267"/>
      <c r="C891" s="267"/>
      <c r="D891" s="266"/>
      <c r="E891" s="267"/>
      <c r="F891" s="268" t="s">
        <v>2672</v>
      </c>
      <c r="G891" s="269">
        <f>G893+G895+G898+G900+G903+G911+G915+G917+G920+G922+G924+G926+G929+G931+G933</f>
        <v>41875412</v>
      </c>
      <c r="H891" s="269">
        <f>H893+H895+H898+H900+H903+H911+H915+H917+H920+H922+H924+H926+H929+H931+H933</f>
        <v>41875412</v>
      </c>
      <c r="I891" s="269">
        <f>I893+I895+I898+I900+I903+I911+I915+I917+I920+I922+I924+I926+I929+I931+I933</f>
        <v>35212931.81</v>
      </c>
      <c r="J891" s="298">
        <f t="shared" si="31"/>
        <v>84.08975608407148</v>
      </c>
    </row>
    <row r="892" spans="1:10" s="129" customFormat="1" ht="6.75" customHeight="1">
      <c r="A892" s="133"/>
      <c r="B892" s="130"/>
      <c r="C892" s="130"/>
      <c r="D892" s="133"/>
      <c r="E892" s="130"/>
      <c r="F892" s="159"/>
      <c r="G892" s="160"/>
      <c r="H892" s="160"/>
      <c r="I892" s="160"/>
      <c r="J892" s="299"/>
    </row>
    <row r="893" spans="1:10" s="129" customFormat="1" ht="12.75">
      <c r="A893" s="133"/>
      <c r="B893" s="130"/>
      <c r="C893" s="130"/>
      <c r="D893" s="133"/>
      <c r="E893" s="133" t="s">
        <v>558</v>
      </c>
      <c r="F893" s="159" t="s">
        <v>356</v>
      </c>
      <c r="G893" s="160">
        <f>G894</f>
        <v>50000</v>
      </c>
      <c r="H893" s="160">
        <f>H894</f>
        <v>76000</v>
      </c>
      <c r="I893" s="160">
        <f>I894</f>
        <v>75850.11</v>
      </c>
      <c r="J893" s="299">
        <f t="shared" si="31"/>
        <v>99.80277631578947</v>
      </c>
    </row>
    <row r="894" spans="1:10" s="129" customFormat="1" ht="12.75">
      <c r="A894" s="133"/>
      <c r="B894" s="130"/>
      <c r="C894" s="130"/>
      <c r="D894" s="133"/>
      <c r="E894" s="270" t="s">
        <v>560</v>
      </c>
      <c r="F894" s="131" t="s">
        <v>358</v>
      </c>
      <c r="G894" s="161">
        <v>50000</v>
      </c>
      <c r="H894" s="161">
        <v>76000</v>
      </c>
      <c r="I894" s="132">
        <v>75850.11</v>
      </c>
      <c r="J894" s="301">
        <f t="shared" si="31"/>
        <v>99.80277631578947</v>
      </c>
    </row>
    <row r="895" spans="1:10" s="129" customFormat="1" ht="12.75">
      <c r="A895" s="133"/>
      <c r="B895" s="130"/>
      <c r="C895" s="130"/>
      <c r="D895" s="133"/>
      <c r="E895" s="133" t="s">
        <v>561</v>
      </c>
      <c r="F895" s="159" t="s">
        <v>363</v>
      </c>
      <c r="G895" s="160">
        <f>G896+G897</f>
        <v>8000</v>
      </c>
      <c r="H895" s="160">
        <f>H896+H897</f>
        <v>11600</v>
      </c>
      <c r="I895" s="160">
        <f>I896+I897</f>
        <v>11529.210000000001</v>
      </c>
      <c r="J895" s="299">
        <f t="shared" si="31"/>
        <v>99.38974137931035</v>
      </c>
    </row>
    <row r="896" spans="1:10" s="129" customFormat="1" ht="12.75">
      <c r="A896" s="133"/>
      <c r="B896" s="130"/>
      <c r="C896" s="130"/>
      <c r="D896" s="133"/>
      <c r="E896" s="270" t="s">
        <v>563</v>
      </c>
      <c r="F896" s="131" t="s">
        <v>365</v>
      </c>
      <c r="G896" s="161">
        <v>7000</v>
      </c>
      <c r="H896" s="161">
        <v>10300</v>
      </c>
      <c r="I896" s="132">
        <v>10239.77</v>
      </c>
      <c r="J896" s="301">
        <f t="shared" si="31"/>
        <v>99.4152427184466</v>
      </c>
    </row>
    <row r="897" spans="1:10" s="129" customFormat="1" ht="25.5">
      <c r="A897" s="133"/>
      <c r="B897" s="130"/>
      <c r="C897" s="130"/>
      <c r="D897" s="133"/>
      <c r="E897" s="270" t="s">
        <v>565</v>
      </c>
      <c r="F897" s="131" t="s">
        <v>366</v>
      </c>
      <c r="G897" s="161">
        <v>1000</v>
      </c>
      <c r="H897" s="161">
        <v>1300</v>
      </c>
      <c r="I897" s="132">
        <v>1289.44</v>
      </c>
      <c r="J897" s="301">
        <f t="shared" si="31"/>
        <v>99.18769230769232</v>
      </c>
    </row>
    <row r="898" spans="1:10" s="129" customFormat="1" ht="12.75">
      <c r="A898" s="133"/>
      <c r="B898" s="130"/>
      <c r="C898" s="130"/>
      <c r="D898" s="133"/>
      <c r="E898" s="133" t="s">
        <v>566</v>
      </c>
      <c r="F898" s="159" t="s">
        <v>368</v>
      </c>
      <c r="G898" s="160">
        <f>G899</f>
        <v>22000</v>
      </c>
      <c r="H898" s="160">
        <f>H899</f>
        <v>26800</v>
      </c>
      <c r="I898" s="160">
        <f>I899</f>
        <v>26785.77</v>
      </c>
      <c r="J898" s="299">
        <f t="shared" si="31"/>
        <v>99.94690298507463</v>
      </c>
    </row>
    <row r="899" spans="1:10" s="129" customFormat="1" ht="12.75">
      <c r="A899" s="133"/>
      <c r="B899" s="130"/>
      <c r="C899" s="130"/>
      <c r="D899" s="133"/>
      <c r="E899" s="270" t="s">
        <v>568</v>
      </c>
      <c r="F899" s="131" t="s">
        <v>369</v>
      </c>
      <c r="G899" s="161">
        <v>22000</v>
      </c>
      <c r="H899" s="161">
        <v>26800</v>
      </c>
      <c r="I899" s="132">
        <v>26785.77</v>
      </c>
      <c r="J899" s="301">
        <f t="shared" si="31"/>
        <v>99.94690298507463</v>
      </c>
    </row>
    <row r="900" spans="1:10" s="129" customFormat="1" ht="12.75">
      <c r="A900" s="133"/>
      <c r="B900" s="130"/>
      <c r="C900" s="130"/>
      <c r="D900" s="133"/>
      <c r="E900" s="133" t="s">
        <v>569</v>
      </c>
      <c r="F900" s="159" t="s">
        <v>373</v>
      </c>
      <c r="G900" s="160">
        <f>G901+G902</f>
        <v>766000</v>
      </c>
      <c r="H900" s="160">
        <f>H901+H902</f>
        <v>863000</v>
      </c>
      <c r="I900" s="160">
        <f>I901+I902</f>
        <v>862078.97</v>
      </c>
      <c r="J900" s="299">
        <f t="shared" si="31"/>
        <v>99.89327578215527</v>
      </c>
    </row>
    <row r="901" spans="1:10" s="129" customFormat="1" ht="12.75">
      <c r="A901" s="133"/>
      <c r="B901" s="130"/>
      <c r="C901" s="130"/>
      <c r="D901" s="133"/>
      <c r="E901" s="270" t="s">
        <v>1025</v>
      </c>
      <c r="F901" s="131" t="s">
        <v>374</v>
      </c>
      <c r="G901" s="161">
        <v>13000</v>
      </c>
      <c r="H901" s="161">
        <v>13000</v>
      </c>
      <c r="I901" s="132">
        <v>13000</v>
      </c>
      <c r="J901" s="301">
        <f t="shared" si="31"/>
        <v>100</v>
      </c>
    </row>
    <row r="902" spans="1:10" s="129" customFormat="1" ht="12.75">
      <c r="A902" s="133"/>
      <c r="B902" s="130"/>
      <c r="C902" s="130"/>
      <c r="D902" s="133"/>
      <c r="E902" s="270" t="s">
        <v>571</v>
      </c>
      <c r="F902" s="131" t="s">
        <v>376</v>
      </c>
      <c r="G902" s="161">
        <v>753000</v>
      </c>
      <c r="H902" s="161">
        <v>850000</v>
      </c>
      <c r="I902" s="132">
        <v>849078.97</v>
      </c>
      <c r="J902" s="301">
        <f t="shared" si="31"/>
        <v>99.89164352941177</v>
      </c>
    </row>
    <row r="903" spans="1:10" s="129" customFormat="1" ht="12.75">
      <c r="A903" s="133"/>
      <c r="B903" s="130"/>
      <c r="C903" s="130"/>
      <c r="D903" s="133"/>
      <c r="E903" s="133" t="s">
        <v>543</v>
      </c>
      <c r="F903" s="159" t="s">
        <v>380</v>
      </c>
      <c r="G903" s="160">
        <f>G904+G905+G906+G907+G908+G909+G910</f>
        <v>21738034</v>
      </c>
      <c r="H903" s="160">
        <f>H904+H905+H906+H907+H908+H909+H910</f>
        <v>21923400</v>
      </c>
      <c r="I903" s="160">
        <f>I904+I905+I906+I907+I908+I909+I910</f>
        <v>20724601.79</v>
      </c>
      <c r="J903" s="299">
        <f t="shared" si="31"/>
        <v>94.53187822144375</v>
      </c>
    </row>
    <row r="904" spans="1:10" s="129" customFormat="1" ht="12.75">
      <c r="A904" s="133"/>
      <c r="B904" s="130"/>
      <c r="C904" s="130"/>
      <c r="D904" s="133"/>
      <c r="E904" s="270" t="s">
        <v>819</v>
      </c>
      <c r="F904" s="131" t="s">
        <v>381</v>
      </c>
      <c r="G904" s="161">
        <v>25000</v>
      </c>
      <c r="H904" s="161">
        <v>25000</v>
      </c>
      <c r="I904" s="132">
        <v>15470.15</v>
      </c>
      <c r="J904" s="301">
        <f t="shared" si="31"/>
        <v>61.880599999999994</v>
      </c>
    </row>
    <row r="905" spans="1:10" s="129" customFormat="1" ht="12.75">
      <c r="A905" s="133"/>
      <c r="B905" s="130"/>
      <c r="C905" s="130"/>
      <c r="D905" s="133"/>
      <c r="E905" s="270" t="s">
        <v>800</v>
      </c>
      <c r="F905" s="131" t="s">
        <v>382</v>
      </c>
      <c r="G905" s="161">
        <v>11015909</v>
      </c>
      <c r="H905" s="161">
        <v>11008275</v>
      </c>
      <c r="I905" s="132">
        <v>10410649.93</v>
      </c>
      <c r="J905" s="301">
        <f t="shared" si="31"/>
        <v>94.571128809918</v>
      </c>
    </row>
    <row r="906" spans="1:10" s="129" customFormat="1" ht="12.75">
      <c r="A906" s="133"/>
      <c r="B906" s="130"/>
      <c r="C906" s="130"/>
      <c r="D906" s="133"/>
      <c r="E906" s="270" t="s">
        <v>544</v>
      </c>
      <c r="F906" s="131" t="s">
        <v>383</v>
      </c>
      <c r="G906" s="161">
        <v>179000</v>
      </c>
      <c r="H906" s="161">
        <v>179000</v>
      </c>
      <c r="I906" s="132">
        <v>83711.25</v>
      </c>
      <c r="J906" s="301">
        <f t="shared" si="31"/>
        <v>46.766061452513966</v>
      </c>
    </row>
    <row r="907" spans="1:10" s="129" customFormat="1" ht="12.75">
      <c r="A907" s="133"/>
      <c r="B907" s="130"/>
      <c r="C907" s="130"/>
      <c r="D907" s="133"/>
      <c r="E907" s="270" t="s">
        <v>809</v>
      </c>
      <c r="F907" s="131" t="s">
        <v>384</v>
      </c>
      <c r="G907" s="161">
        <v>8941000</v>
      </c>
      <c r="H907" s="161">
        <v>9134000</v>
      </c>
      <c r="I907" s="132">
        <v>9083509.63</v>
      </c>
      <c r="J907" s="301">
        <f t="shared" si="31"/>
        <v>99.44722607838845</v>
      </c>
    </row>
    <row r="908" spans="1:10" s="129" customFormat="1" ht="12.75">
      <c r="A908" s="133"/>
      <c r="B908" s="130"/>
      <c r="C908" s="130"/>
      <c r="D908" s="133"/>
      <c r="E908" s="270" t="s">
        <v>915</v>
      </c>
      <c r="F908" s="131" t="s">
        <v>385</v>
      </c>
      <c r="G908" s="161">
        <v>2500</v>
      </c>
      <c r="H908" s="161">
        <v>2500</v>
      </c>
      <c r="I908" s="132">
        <v>2238.88</v>
      </c>
      <c r="J908" s="301">
        <f t="shared" si="31"/>
        <v>89.5552</v>
      </c>
    </row>
    <row r="909" spans="1:10" s="129" customFormat="1" ht="12.75">
      <c r="A909" s="133"/>
      <c r="B909" s="130"/>
      <c r="C909" s="130"/>
      <c r="D909" s="133"/>
      <c r="E909" s="270" t="s">
        <v>545</v>
      </c>
      <c r="F909" s="131" t="s">
        <v>387</v>
      </c>
      <c r="G909" s="161">
        <v>1511625</v>
      </c>
      <c r="H909" s="161">
        <v>1511625</v>
      </c>
      <c r="I909" s="132">
        <v>1088442.54</v>
      </c>
      <c r="J909" s="301">
        <f>IF(OR($H909=0,$I909=0),"-",$I909/$H909*100)</f>
        <v>72.00479880922848</v>
      </c>
    </row>
    <row r="910" spans="1:10" s="129" customFormat="1" ht="12.75">
      <c r="A910" s="133"/>
      <c r="B910" s="130"/>
      <c r="C910" s="130"/>
      <c r="D910" s="133"/>
      <c r="E910" s="270" t="s">
        <v>572</v>
      </c>
      <c r="F910" s="131" t="s">
        <v>389</v>
      </c>
      <c r="G910" s="161">
        <v>63000</v>
      </c>
      <c r="H910" s="161">
        <v>63000</v>
      </c>
      <c r="I910" s="132">
        <v>40579.41</v>
      </c>
      <c r="J910" s="301">
        <f t="shared" si="31"/>
        <v>64.41176190476192</v>
      </c>
    </row>
    <row r="911" spans="1:10" s="129" customFormat="1" ht="12.75">
      <c r="A911" s="133"/>
      <c r="B911" s="130"/>
      <c r="C911" s="130"/>
      <c r="D911" s="133"/>
      <c r="E911" s="133" t="s">
        <v>550</v>
      </c>
      <c r="F911" s="159" t="s">
        <v>391</v>
      </c>
      <c r="G911" s="160">
        <f>G912+G913+G914</f>
        <v>766000</v>
      </c>
      <c r="H911" s="160">
        <f>H912+H913+H914</f>
        <v>766000</v>
      </c>
      <c r="I911" s="160">
        <f>I912+I913+I914</f>
        <v>597404.4199999999</v>
      </c>
      <c r="J911" s="299">
        <f t="shared" si="31"/>
        <v>77.99013315926892</v>
      </c>
    </row>
    <row r="912" spans="1:10" s="129" customFormat="1" ht="12.75">
      <c r="A912" s="133"/>
      <c r="B912" s="130"/>
      <c r="C912" s="130"/>
      <c r="D912" s="133"/>
      <c r="E912" s="270" t="s">
        <v>988</v>
      </c>
      <c r="F912" s="131" t="s">
        <v>394</v>
      </c>
      <c r="G912" s="161">
        <v>1000</v>
      </c>
      <c r="H912" s="161">
        <v>1000</v>
      </c>
      <c r="I912" s="132">
        <v>0</v>
      </c>
      <c r="J912" s="301" t="str">
        <f t="shared" si="31"/>
        <v>-</v>
      </c>
    </row>
    <row r="913" spans="1:10" s="129" customFormat="1" ht="12.75">
      <c r="A913" s="133"/>
      <c r="B913" s="130"/>
      <c r="C913" s="130"/>
      <c r="D913" s="133"/>
      <c r="E913" s="270" t="s">
        <v>617</v>
      </c>
      <c r="F913" s="131" t="s">
        <v>396</v>
      </c>
      <c r="G913" s="161">
        <v>205000</v>
      </c>
      <c r="H913" s="161">
        <v>205000</v>
      </c>
      <c r="I913" s="132">
        <v>144152.5</v>
      </c>
      <c r="J913" s="301">
        <f t="shared" si="31"/>
        <v>70.31829268292682</v>
      </c>
    </row>
    <row r="914" spans="1:10" s="129" customFormat="1" ht="12.75">
      <c r="A914" s="133"/>
      <c r="B914" s="130"/>
      <c r="C914" s="130"/>
      <c r="D914" s="133"/>
      <c r="E914" s="270" t="s">
        <v>551</v>
      </c>
      <c r="F914" s="131" t="s">
        <v>391</v>
      </c>
      <c r="G914" s="161">
        <v>560000</v>
      </c>
      <c r="H914" s="161">
        <v>560000</v>
      </c>
      <c r="I914" s="132">
        <v>453251.92</v>
      </c>
      <c r="J914" s="301">
        <f t="shared" si="31"/>
        <v>80.93784285714285</v>
      </c>
    </row>
    <row r="915" spans="1:10" s="129" customFormat="1" ht="12.75">
      <c r="A915" s="133"/>
      <c r="B915" s="130"/>
      <c r="C915" s="130"/>
      <c r="D915" s="133"/>
      <c r="E915" s="133" t="s">
        <v>789</v>
      </c>
      <c r="F915" s="159" t="s">
        <v>400</v>
      </c>
      <c r="G915" s="160">
        <f>G916</f>
        <v>968000</v>
      </c>
      <c r="H915" s="160">
        <f>H916</f>
        <v>968000</v>
      </c>
      <c r="I915" s="160">
        <f>I916</f>
        <v>739661.5</v>
      </c>
      <c r="J915" s="299">
        <f t="shared" si="31"/>
        <v>76.41131198347108</v>
      </c>
    </row>
    <row r="916" spans="1:10" s="129" customFormat="1" ht="12.75">
      <c r="A916" s="133"/>
      <c r="B916" s="130"/>
      <c r="C916" s="130"/>
      <c r="D916" s="133"/>
      <c r="E916" s="270" t="s">
        <v>2441</v>
      </c>
      <c r="F916" s="130" t="s">
        <v>403</v>
      </c>
      <c r="G916" s="161">
        <v>968000</v>
      </c>
      <c r="H916" s="161">
        <v>968000</v>
      </c>
      <c r="I916" s="132">
        <v>739661.5</v>
      </c>
      <c r="J916" s="301">
        <f t="shared" si="31"/>
        <v>76.41131198347108</v>
      </c>
    </row>
    <row r="917" spans="1:10" s="129" customFormat="1" ht="12.75">
      <c r="A917" s="133"/>
      <c r="B917" s="130"/>
      <c r="C917" s="130"/>
      <c r="D917" s="133"/>
      <c r="E917" s="133" t="s">
        <v>619</v>
      </c>
      <c r="F917" s="159" t="s">
        <v>404</v>
      </c>
      <c r="G917" s="160">
        <f>G918+G919</f>
        <v>180000</v>
      </c>
      <c r="H917" s="160">
        <f>H918+H919</f>
        <v>380000</v>
      </c>
      <c r="I917" s="160">
        <f>I918+I919</f>
        <v>320073.87</v>
      </c>
      <c r="J917" s="299">
        <f t="shared" si="31"/>
        <v>84.22996578947368</v>
      </c>
    </row>
    <row r="918" spans="1:10" s="129" customFormat="1" ht="12.75">
      <c r="A918" s="133"/>
      <c r="B918" s="130"/>
      <c r="C918" s="130"/>
      <c r="D918" s="133"/>
      <c r="E918" s="270" t="s">
        <v>621</v>
      </c>
      <c r="F918" s="131" t="s">
        <v>407</v>
      </c>
      <c r="G918" s="161">
        <v>85000</v>
      </c>
      <c r="H918" s="161">
        <v>285000</v>
      </c>
      <c r="I918" s="132">
        <v>276457.5</v>
      </c>
      <c r="J918" s="301">
        <f t="shared" si="31"/>
        <v>97.00263157894737</v>
      </c>
    </row>
    <row r="919" spans="1:10" s="129" customFormat="1" ht="12.75">
      <c r="A919" s="133"/>
      <c r="B919" s="130"/>
      <c r="C919" s="130"/>
      <c r="D919" s="133"/>
      <c r="E919" s="270" t="s">
        <v>623</v>
      </c>
      <c r="F919" s="131" t="s">
        <v>408</v>
      </c>
      <c r="G919" s="161">
        <v>95000</v>
      </c>
      <c r="H919" s="161">
        <v>95000</v>
      </c>
      <c r="I919" s="132">
        <v>43616.37</v>
      </c>
      <c r="J919" s="301">
        <f t="shared" si="31"/>
        <v>45.911968421052634</v>
      </c>
    </row>
    <row r="920" spans="1:10" s="129" customFormat="1" ht="12.75">
      <c r="A920" s="133"/>
      <c r="B920" s="130"/>
      <c r="C920" s="130"/>
      <c r="D920" s="133"/>
      <c r="E920" s="133" t="s">
        <v>552</v>
      </c>
      <c r="F920" s="159" t="s">
        <v>268</v>
      </c>
      <c r="G920" s="160">
        <f>G921</f>
        <v>690000</v>
      </c>
      <c r="H920" s="160">
        <f>H921</f>
        <v>690000</v>
      </c>
      <c r="I920" s="160">
        <f>I921</f>
        <v>614532.1</v>
      </c>
      <c r="J920" s="299">
        <f t="shared" si="31"/>
        <v>89.0626231884058</v>
      </c>
    </row>
    <row r="921" spans="1:10" s="129" customFormat="1" ht="12.75">
      <c r="A921" s="133"/>
      <c r="B921" s="130"/>
      <c r="C921" s="130"/>
      <c r="D921" s="133"/>
      <c r="E921" s="270" t="s">
        <v>553</v>
      </c>
      <c r="F921" s="131" t="s">
        <v>425</v>
      </c>
      <c r="G921" s="161">
        <v>690000</v>
      </c>
      <c r="H921" s="161">
        <v>690000</v>
      </c>
      <c r="I921" s="132">
        <v>614532.1</v>
      </c>
      <c r="J921" s="301">
        <f t="shared" si="31"/>
        <v>89.0626231884058</v>
      </c>
    </row>
    <row r="922" spans="1:10" s="129" customFormat="1" ht="12.75">
      <c r="A922" s="133"/>
      <c r="B922" s="130"/>
      <c r="C922" s="130"/>
      <c r="D922" s="133"/>
      <c r="E922" s="133" t="s">
        <v>708</v>
      </c>
      <c r="F922" s="159" t="s">
        <v>433</v>
      </c>
      <c r="G922" s="160">
        <f>G923</f>
        <v>2230695</v>
      </c>
      <c r="H922" s="160">
        <f>H923</f>
        <v>2139429</v>
      </c>
      <c r="I922" s="160">
        <f>I923</f>
        <v>695889.42</v>
      </c>
      <c r="J922" s="299">
        <f t="shared" si="31"/>
        <v>32.526876096378984</v>
      </c>
    </row>
    <row r="923" spans="1:10" s="129" customFormat="1" ht="38.25">
      <c r="A923" s="133"/>
      <c r="B923" s="130"/>
      <c r="C923" s="130"/>
      <c r="D923" s="133"/>
      <c r="E923" s="270" t="s">
        <v>710</v>
      </c>
      <c r="F923" s="131" t="s">
        <v>434</v>
      </c>
      <c r="G923" s="161">
        <v>2230695</v>
      </c>
      <c r="H923" s="161">
        <v>2139429</v>
      </c>
      <c r="I923" s="132">
        <v>695889.42</v>
      </c>
      <c r="J923" s="301">
        <f t="shared" si="31"/>
        <v>32.526876096378984</v>
      </c>
    </row>
    <row r="924" spans="1:10" s="129" customFormat="1" ht="12.75">
      <c r="A924" s="133"/>
      <c r="B924" s="130"/>
      <c r="C924" s="130"/>
      <c r="D924" s="133"/>
      <c r="E924" s="133" t="s">
        <v>626</v>
      </c>
      <c r="F924" s="159" t="s">
        <v>437</v>
      </c>
      <c r="G924" s="160">
        <f>G925</f>
        <v>615000</v>
      </c>
      <c r="H924" s="160">
        <f>H925</f>
        <v>615000</v>
      </c>
      <c r="I924" s="160">
        <f>I925</f>
        <v>614025</v>
      </c>
      <c r="J924" s="299">
        <f>IF(OR($H924=0,$I924=0),"-",$I924/$H924*100)</f>
        <v>99.84146341463415</v>
      </c>
    </row>
    <row r="925" spans="1:10" s="129" customFormat="1" ht="12.75">
      <c r="A925" s="133"/>
      <c r="B925" s="130"/>
      <c r="C925" s="130"/>
      <c r="D925" s="133"/>
      <c r="E925" s="270" t="s">
        <v>628</v>
      </c>
      <c r="F925" s="131" t="s">
        <v>326</v>
      </c>
      <c r="G925" s="161">
        <v>615000</v>
      </c>
      <c r="H925" s="161">
        <v>615000</v>
      </c>
      <c r="I925" s="132">
        <v>614025</v>
      </c>
      <c r="J925" s="301">
        <f>IF(OR($H925=0,$I925=0),"-",$I925/$H925*100)</f>
        <v>99.84146341463415</v>
      </c>
    </row>
    <row r="926" spans="1:10" s="129" customFormat="1" ht="12.75">
      <c r="A926" s="133"/>
      <c r="B926" s="130"/>
      <c r="C926" s="130"/>
      <c r="D926" s="133"/>
      <c r="E926" s="133" t="s">
        <v>812</v>
      </c>
      <c r="F926" s="159" t="s">
        <v>445</v>
      </c>
      <c r="G926" s="160">
        <f>G927+G928</f>
        <v>385000</v>
      </c>
      <c r="H926" s="160">
        <f>H927+H928</f>
        <v>386500</v>
      </c>
      <c r="I926" s="160">
        <f>I927+I928</f>
        <v>90045</v>
      </c>
      <c r="J926" s="299">
        <f>IF(OR($H926=0,$I926=0),"-",$I926/$H926*100)</f>
        <v>23.297542043984475</v>
      </c>
    </row>
    <row r="927" spans="1:10" s="129" customFormat="1" ht="12.75">
      <c r="A927" s="133"/>
      <c r="B927" s="130"/>
      <c r="C927" s="130"/>
      <c r="D927" s="133"/>
      <c r="E927" s="270" t="s">
        <v>1034</v>
      </c>
      <c r="F927" s="131" t="s">
        <v>448</v>
      </c>
      <c r="G927" s="161">
        <v>311000</v>
      </c>
      <c r="H927" s="161">
        <v>295500</v>
      </c>
      <c r="I927" s="132">
        <v>0</v>
      </c>
      <c r="J927" s="301" t="str">
        <f>IF(OR($H927=0,$I927=0),"-",$I927/$H927*100)</f>
        <v>-</v>
      </c>
    </row>
    <row r="928" spans="1:10" s="129" customFormat="1" ht="12.75">
      <c r="A928" s="133"/>
      <c r="B928" s="130"/>
      <c r="C928" s="130"/>
      <c r="D928" s="133" t="s">
        <v>2375</v>
      </c>
      <c r="E928" s="270" t="s">
        <v>1036</v>
      </c>
      <c r="F928" s="131" t="s">
        <v>450</v>
      </c>
      <c r="G928" s="161">
        <v>74000</v>
      </c>
      <c r="H928" s="161">
        <v>91000</v>
      </c>
      <c r="I928" s="132">
        <v>90045</v>
      </c>
      <c r="J928" s="301">
        <f>IF(OR($H928=0,$I928=0),"-",$I928/$H928*100)</f>
        <v>98.95054945054945</v>
      </c>
    </row>
    <row r="929" spans="1:10" s="129" customFormat="1" ht="12.75">
      <c r="A929" s="133"/>
      <c r="B929" s="130"/>
      <c r="C929" s="130"/>
      <c r="D929" s="133"/>
      <c r="E929" s="133" t="s">
        <v>575</v>
      </c>
      <c r="F929" s="159" t="s">
        <v>459</v>
      </c>
      <c r="G929" s="160">
        <f>G930</f>
        <v>305000</v>
      </c>
      <c r="H929" s="160">
        <f>H930</f>
        <v>305000</v>
      </c>
      <c r="I929" s="160">
        <f>I930</f>
        <v>75300</v>
      </c>
      <c r="J929" s="299">
        <f aca="true" t="shared" si="32" ref="J929:J934">IF(OR($H929=0,$I929=0),"-",$I929/$H929*100)</f>
        <v>24.688524590163937</v>
      </c>
    </row>
    <row r="930" spans="1:10" s="129" customFormat="1" ht="12.75">
      <c r="A930" s="133"/>
      <c r="B930" s="130"/>
      <c r="C930" s="130"/>
      <c r="D930" s="133"/>
      <c r="E930" s="270" t="s">
        <v>576</v>
      </c>
      <c r="F930" s="131" t="s">
        <v>460</v>
      </c>
      <c r="G930" s="161">
        <v>305000</v>
      </c>
      <c r="H930" s="161">
        <v>305000</v>
      </c>
      <c r="I930" s="132">
        <v>75300</v>
      </c>
      <c r="J930" s="301">
        <f t="shared" si="32"/>
        <v>24.688524590163937</v>
      </c>
    </row>
    <row r="931" spans="1:10" s="129" customFormat="1" ht="12.75">
      <c r="A931" s="133"/>
      <c r="B931" s="130"/>
      <c r="C931" s="130"/>
      <c r="D931" s="133"/>
      <c r="E931" s="133" t="s">
        <v>890</v>
      </c>
      <c r="F931" s="133" t="s">
        <v>462</v>
      </c>
      <c r="G931" s="160">
        <f>G932</f>
        <v>4541683</v>
      </c>
      <c r="H931" s="160">
        <f>H932</f>
        <v>4544683</v>
      </c>
      <c r="I931" s="160">
        <f>I932</f>
        <v>3318055.45</v>
      </c>
      <c r="J931" s="299">
        <f t="shared" si="32"/>
        <v>73.00961255163452</v>
      </c>
    </row>
    <row r="932" spans="1:10" s="129" customFormat="1" ht="12.75">
      <c r="A932" s="133"/>
      <c r="B932" s="130"/>
      <c r="C932" s="130"/>
      <c r="D932" s="133"/>
      <c r="E932" s="270" t="s">
        <v>892</v>
      </c>
      <c r="F932" s="131" t="s">
        <v>462</v>
      </c>
      <c r="G932" s="161">
        <v>4541683</v>
      </c>
      <c r="H932" s="161">
        <v>4544683</v>
      </c>
      <c r="I932" s="132">
        <v>3318055.45</v>
      </c>
      <c r="J932" s="301">
        <f t="shared" si="32"/>
        <v>73.00961255163452</v>
      </c>
    </row>
    <row r="933" spans="1:10" s="129" customFormat="1" ht="25.5">
      <c r="A933" s="133"/>
      <c r="B933" s="130"/>
      <c r="C933" s="130"/>
      <c r="D933" s="133"/>
      <c r="E933" s="133" t="s">
        <v>527</v>
      </c>
      <c r="F933" s="159" t="s">
        <v>528</v>
      </c>
      <c r="G933" s="160">
        <f>0+G$934</f>
        <v>8610000</v>
      </c>
      <c r="H933" s="160">
        <f>0+H$934</f>
        <v>8180000</v>
      </c>
      <c r="I933" s="160">
        <f>0+I$934</f>
        <v>6447099.2</v>
      </c>
      <c r="J933" s="299">
        <f t="shared" si="32"/>
        <v>78.81539364303178</v>
      </c>
    </row>
    <row r="934" spans="1:10" s="129" customFormat="1" ht="38.25">
      <c r="A934" s="133"/>
      <c r="B934" s="130"/>
      <c r="C934" s="130" t="s">
        <v>321</v>
      </c>
      <c r="D934" s="133" t="s">
        <v>2442</v>
      </c>
      <c r="E934" s="270" t="s">
        <v>529</v>
      </c>
      <c r="F934" s="131" t="s">
        <v>530</v>
      </c>
      <c r="G934" s="161">
        <v>8610000</v>
      </c>
      <c r="H934" s="161">
        <v>8180000</v>
      </c>
      <c r="I934" s="132">
        <v>6447099.2</v>
      </c>
      <c r="J934" s="301">
        <f t="shared" si="32"/>
        <v>78.81539364303178</v>
      </c>
    </row>
    <row r="935" spans="7:9" ht="12.75">
      <c r="G935" s="47"/>
      <c r="H935" s="48"/>
      <c r="I935" s="48"/>
    </row>
    <row r="936" spans="7:9" ht="12.75">
      <c r="G936" s="47"/>
      <c r="H936" s="48"/>
      <c r="I936" s="48"/>
    </row>
    <row r="937" spans="7:9" ht="12.75">
      <c r="G937" s="47"/>
      <c r="H937" s="48"/>
      <c r="I937" s="48"/>
    </row>
    <row r="938" spans="7:9" ht="12.75">
      <c r="G938" s="51"/>
      <c r="H938" s="51"/>
      <c r="I938" s="51"/>
    </row>
    <row r="939" spans="7:9" ht="12.75">
      <c r="G939" s="47"/>
      <c r="H939" s="48"/>
      <c r="I939" s="48"/>
    </row>
    <row r="940" spans="7:9" ht="12.75">
      <c r="G940" s="47"/>
      <c r="H940" s="48"/>
      <c r="I940" s="48"/>
    </row>
    <row r="941" spans="7:9" ht="12.75">
      <c r="G941" s="51"/>
      <c r="H941" s="51"/>
      <c r="I941" s="51"/>
    </row>
    <row r="942" spans="7:9" ht="12.75">
      <c r="G942" s="51"/>
      <c r="H942" s="51"/>
      <c r="I942" s="51"/>
    </row>
    <row r="943" spans="7:9" ht="12.75">
      <c r="G943" s="51"/>
      <c r="H943" s="51"/>
      <c r="I943" s="51"/>
    </row>
    <row r="944" spans="7:9" ht="12.75">
      <c r="G944" s="51"/>
      <c r="H944" s="51"/>
      <c r="I944" s="51"/>
    </row>
    <row r="945" spans="7:9" ht="12.75">
      <c r="G945" s="51"/>
      <c r="H945" s="51"/>
      <c r="I945" s="51"/>
    </row>
    <row r="946" spans="7:9" ht="12.75">
      <c r="G946" s="47"/>
      <c r="H946" s="48"/>
      <c r="I946" s="48"/>
    </row>
    <row r="947" spans="7:9" ht="12.75">
      <c r="G947" s="47"/>
      <c r="H947" s="48"/>
      <c r="I947" s="48"/>
    </row>
    <row r="948" spans="7:9" ht="12.75">
      <c r="G948" s="54"/>
      <c r="H948" s="54"/>
      <c r="I948" s="54"/>
    </row>
    <row r="949" spans="7:9" ht="12.75">
      <c r="G949" s="66"/>
      <c r="H949" s="50"/>
      <c r="I949" s="50"/>
    </row>
    <row r="950" spans="7:9" ht="12.75">
      <c r="G950" s="66"/>
      <c r="H950" s="50"/>
      <c r="I950" s="50"/>
    </row>
    <row r="951" spans="7:9" ht="12.75">
      <c r="G951" s="57"/>
      <c r="H951" s="57"/>
      <c r="I951" s="57"/>
    </row>
    <row r="952" spans="7:9" ht="12.75">
      <c r="G952" s="51"/>
      <c r="H952" s="51"/>
      <c r="I952" s="51"/>
    </row>
    <row r="953" spans="7:9" ht="12.75">
      <c r="G953" s="51"/>
      <c r="H953" s="51"/>
      <c r="I953" s="51"/>
    </row>
    <row r="954" spans="7:9" ht="12.75">
      <c r="G954" s="66"/>
      <c r="H954" s="50"/>
      <c r="I954" s="50"/>
    </row>
    <row r="955" spans="7:9" ht="12.75">
      <c r="G955" s="66"/>
      <c r="H955" s="50"/>
      <c r="I955" s="50"/>
    </row>
    <row r="956" spans="7:9" ht="12.75">
      <c r="G956" s="52"/>
      <c r="H956" s="52"/>
      <c r="I956" s="52"/>
    </row>
    <row r="957" spans="7:9" ht="12.75">
      <c r="G957" s="66"/>
      <c r="H957" s="50"/>
      <c r="I957" s="50"/>
    </row>
    <row r="958" spans="7:9" ht="12.75">
      <c r="G958" s="47"/>
      <c r="H958" s="48"/>
      <c r="I958" s="48"/>
    </row>
    <row r="959" spans="7:9" ht="12.75">
      <c r="G959" s="51"/>
      <c r="H959" s="51"/>
      <c r="I959" s="51"/>
    </row>
    <row r="960" spans="7:9" ht="12.75">
      <c r="G960" s="47"/>
      <c r="H960" s="48"/>
      <c r="I960" s="48"/>
    </row>
    <row r="961" spans="7:9" ht="12.75">
      <c r="G961" s="47"/>
      <c r="H961" s="48"/>
      <c r="I961" s="48"/>
    </row>
    <row r="962" spans="7:9" ht="12.75">
      <c r="G962" s="51"/>
      <c r="H962" s="51"/>
      <c r="I962" s="51"/>
    </row>
    <row r="963" spans="7:9" ht="12.75">
      <c r="G963" s="47"/>
      <c r="H963" s="48"/>
      <c r="I963" s="48"/>
    </row>
    <row r="964" spans="7:9" ht="12.75">
      <c r="G964" s="47"/>
      <c r="H964" s="48"/>
      <c r="I964" s="48"/>
    </row>
    <row r="965" spans="7:9" ht="12.75">
      <c r="G965" s="51"/>
      <c r="H965" s="51"/>
      <c r="I965" s="51"/>
    </row>
    <row r="966" spans="7:9" ht="12.75">
      <c r="G966" s="47"/>
      <c r="H966" s="48"/>
      <c r="I966" s="48"/>
    </row>
    <row r="967" spans="7:9" ht="12.75">
      <c r="G967" s="47"/>
      <c r="H967" s="48"/>
      <c r="I967" s="48"/>
    </row>
    <row r="968" spans="7:9" ht="12.75">
      <c r="G968" s="51"/>
      <c r="H968" s="51"/>
      <c r="I968" s="51"/>
    </row>
    <row r="969" spans="7:9" ht="12.75">
      <c r="G969" s="47"/>
      <c r="H969" s="48"/>
      <c r="I969" s="48"/>
    </row>
    <row r="970" spans="7:9" ht="12.75">
      <c r="G970" s="47"/>
      <c r="H970" s="48"/>
      <c r="I970" s="48"/>
    </row>
    <row r="971" spans="7:9" ht="12.75">
      <c r="G971" s="47"/>
      <c r="H971" s="48"/>
      <c r="I971" s="48"/>
    </row>
    <row r="972" spans="7:9" ht="12.75">
      <c r="G972" s="47"/>
      <c r="H972" s="48"/>
      <c r="I972" s="48"/>
    </row>
    <row r="973" spans="7:9" ht="12.75">
      <c r="G973" s="51"/>
      <c r="H973" s="51"/>
      <c r="I973" s="51"/>
    </row>
    <row r="974" spans="7:9" ht="12.75">
      <c r="G974" s="47"/>
      <c r="H974" s="48"/>
      <c r="I974" s="48"/>
    </row>
    <row r="975" spans="7:9" ht="12.75">
      <c r="G975" s="47"/>
      <c r="H975" s="48"/>
      <c r="I975" s="48"/>
    </row>
    <row r="976" spans="7:9" ht="12.75">
      <c r="G976" s="51"/>
      <c r="H976" s="51"/>
      <c r="I976" s="51"/>
    </row>
    <row r="977" spans="7:9" ht="12.75">
      <c r="G977" s="47"/>
      <c r="H977" s="48"/>
      <c r="I977" s="48"/>
    </row>
    <row r="978" spans="7:9" ht="12.75">
      <c r="G978" s="47"/>
      <c r="H978" s="48"/>
      <c r="I978" s="48"/>
    </row>
    <row r="979" spans="7:9" ht="12.75">
      <c r="G979" s="47"/>
      <c r="H979" s="48"/>
      <c r="I979" s="48"/>
    </row>
    <row r="980" spans="7:9" ht="12.75">
      <c r="G980" s="47"/>
      <c r="H980" s="48"/>
      <c r="I980" s="48"/>
    </row>
    <row r="981" spans="7:9" ht="12.75">
      <c r="G981" s="52"/>
      <c r="H981" s="52"/>
      <c r="I981" s="52"/>
    </row>
    <row r="982" spans="7:9" ht="12.75">
      <c r="G982" s="47"/>
      <c r="H982" s="48"/>
      <c r="I982" s="48"/>
    </row>
    <row r="983" spans="7:9" ht="12.75">
      <c r="G983" s="47"/>
      <c r="H983" s="48"/>
      <c r="I983" s="48"/>
    </row>
    <row r="984" spans="7:9" ht="12.75">
      <c r="G984" s="47"/>
      <c r="H984" s="48"/>
      <c r="I984" s="48"/>
    </row>
    <row r="985" spans="7:9" ht="12.75">
      <c r="G985" s="47"/>
      <c r="H985" s="48"/>
      <c r="I985" s="48"/>
    </row>
    <row r="986" spans="7:9" ht="12.75">
      <c r="G986" s="52"/>
      <c r="H986" s="52"/>
      <c r="I986" s="52"/>
    </row>
    <row r="987" spans="7:9" ht="12.75">
      <c r="G987" s="47"/>
      <c r="H987" s="48"/>
      <c r="I987" s="48"/>
    </row>
    <row r="988" spans="7:9" ht="12.75">
      <c r="G988" s="47"/>
      <c r="H988" s="48"/>
      <c r="I988" s="48"/>
    </row>
    <row r="989" spans="7:9" ht="12.75">
      <c r="G989" s="52"/>
      <c r="H989" s="52"/>
      <c r="I989" s="52"/>
    </row>
    <row r="990" spans="7:9" ht="12.75">
      <c r="G990" s="66"/>
      <c r="H990" s="50"/>
      <c r="I990" s="50"/>
    </row>
    <row r="991" spans="7:9" ht="12.75">
      <c r="G991" s="66"/>
      <c r="H991" s="50"/>
      <c r="I991" s="50"/>
    </row>
    <row r="992" spans="7:9" ht="12.75">
      <c r="G992" s="51"/>
      <c r="H992" s="51"/>
      <c r="I992" s="51"/>
    </row>
    <row r="993" spans="7:9" ht="12.75">
      <c r="G993" s="51"/>
      <c r="H993" s="51"/>
      <c r="I993" s="51"/>
    </row>
    <row r="994" spans="7:9" ht="12.75">
      <c r="G994" s="51"/>
      <c r="H994" s="51"/>
      <c r="I994" s="51"/>
    </row>
    <row r="995" spans="7:9" ht="12.75">
      <c r="G995" s="66"/>
      <c r="H995" s="50"/>
      <c r="I995" s="50"/>
    </row>
    <row r="996" spans="7:9" ht="12.75">
      <c r="G996" s="66"/>
      <c r="H996" s="50"/>
      <c r="I996" s="50"/>
    </row>
    <row r="997" spans="7:9" ht="12.75">
      <c r="G997" s="51"/>
      <c r="H997" s="51"/>
      <c r="I997" s="51"/>
    </row>
    <row r="998" spans="7:9" ht="12.75">
      <c r="G998" s="47"/>
      <c r="H998" s="48"/>
      <c r="I998" s="48"/>
    </row>
    <row r="999" spans="7:9" ht="12.75">
      <c r="G999" s="47"/>
      <c r="H999" s="48"/>
      <c r="I999" s="48"/>
    </row>
    <row r="1000" spans="7:9" ht="12.75">
      <c r="G1000" s="51"/>
      <c r="H1000" s="51"/>
      <c r="I1000" s="51"/>
    </row>
    <row r="1001" spans="7:9" ht="12.75">
      <c r="G1001" s="47"/>
      <c r="H1001" s="48"/>
      <c r="I1001" s="48"/>
    </row>
    <row r="1002" spans="7:9" ht="12.75">
      <c r="G1002" s="47"/>
      <c r="H1002" s="48"/>
      <c r="I1002" s="48"/>
    </row>
    <row r="1003" spans="7:9" ht="12.75">
      <c r="G1003" s="47"/>
      <c r="H1003" s="48"/>
      <c r="I1003" s="48"/>
    </row>
    <row r="1004" spans="7:9" ht="12.75">
      <c r="G1004" s="52"/>
      <c r="H1004" s="52"/>
      <c r="I1004" s="52"/>
    </row>
    <row r="1005" spans="7:9" ht="12.75">
      <c r="G1005" s="47"/>
      <c r="H1005" s="48"/>
      <c r="I1005" s="48"/>
    </row>
    <row r="1006" spans="7:9" ht="12.75">
      <c r="G1006" s="47"/>
      <c r="H1006" s="48"/>
      <c r="I1006" s="48"/>
    </row>
    <row r="1007" spans="7:9" ht="12.75">
      <c r="G1007" s="51"/>
      <c r="H1007" s="51"/>
      <c r="I1007" s="51"/>
    </row>
    <row r="1008" spans="7:9" ht="12.75">
      <c r="G1008" s="47"/>
      <c r="H1008" s="48"/>
      <c r="I1008" s="48"/>
    </row>
    <row r="1009" spans="7:9" ht="12.75">
      <c r="G1009" s="47"/>
      <c r="H1009" s="48"/>
      <c r="I1009" s="48"/>
    </row>
    <row r="1010" spans="7:9" ht="12.75">
      <c r="G1010" s="51"/>
      <c r="H1010" s="51"/>
      <c r="I1010" s="51"/>
    </row>
    <row r="1011" spans="7:9" ht="12.75">
      <c r="G1011" s="66"/>
      <c r="H1011" s="50"/>
      <c r="I1011" s="50"/>
    </row>
    <row r="1012" spans="7:9" ht="12.75">
      <c r="G1012" s="66"/>
      <c r="H1012" s="50"/>
      <c r="I1012" s="50"/>
    </row>
    <row r="1013" spans="7:9" ht="12.75">
      <c r="G1013" s="66"/>
      <c r="H1013" s="50"/>
      <c r="I1013" s="50"/>
    </row>
    <row r="1014" spans="7:9" ht="12.75">
      <c r="G1014" s="66"/>
      <c r="H1014" s="50"/>
      <c r="I1014" s="50"/>
    </row>
    <row r="1015" spans="7:9" ht="12.75">
      <c r="G1015" s="66"/>
      <c r="H1015" s="50"/>
      <c r="I1015" s="50"/>
    </row>
    <row r="1016" spans="7:9" ht="12.75">
      <c r="G1016" s="51"/>
      <c r="H1016" s="51"/>
      <c r="I1016" s="51"/>
    </row>
    <row r="1017" spans="7:9" ht="12.75">
      <c r="G1017" s="51"/>
      <c r="H1017" s="51"/>
      <c r="I1017" s="51"/>
    </row>
    <row r="1018" spans="7:9" ht="12.75">
      <c r="G1018" s="51"/>
      <c r="H1018" s="51"/>
      <c r="I1018" s="51"/>
    </row>
    <row r="1019" spans="7:9" ht="12.75">
      <c r="G1019" s="66"/>
      <c r="H1019" s="50"/>
      <c r="I1019" s="50"/>
    </row>
    <row r="1020" spans="7:9" ht="12.75">
      <c r="G1020" s="66"/>
      <c r="H1020" s="50"/>
      <c r="I1020" s="50"/>
    </row>
    <row r="1021" spans="7:9" ht="12.75">
      <c r="G1021" s="51"/>
      <c r="H1021" s="51"/>
      <c r="I1021" s="51"/>
    </row>
    <row r="1022" spans="7:9" ht="12.75">
      <c r="G1022" s="47"/>
      <c r="H1022" s="48"/>
      <c r="I1022" s="48"/>
    </row>
    <row r="1023" spans="7:9" ht="12.75">
      <c r="G1023" s="47"/>
      <c r="H1023" s="48"/>
      <c r="I1023" s="48"/>
    </row>
    <row r="1024" spans="7:9" ht="12.75">
      <c r="G1024" s="51"/>
      <c r="H1024" s="51"/>
      <c r="I1024" s="51"/>
    </row>
    <row r="1025" spans="7:9" ht="12.75">
      <c r="G1025" s="47"/>
      <c r="H1025" s="48"/>
      <c r="I1025" s="48"/>
    </row>
    <row r="1026" spans="7:9" ht="12.75">
      <c r="G1026" s="47"/>
      <c r="H1026" s="48"/>
      <c r="I1026" s="48"/>
    </row>
    <row r="1027" spans="7:9" ht="12.75">
      <c r="G1027" s="47"/>
      <c r="H1027" s="48"/>
      <c r="I1027" s="48"/>
    </row>
    <row r="1028" spans="7:9" ht="12.75">
      <c r="G1028" s="47"/>
      <c r="H1028" s="48"/>
      <c r="I1028" s="48"/>
    </row>
    <row r="1029" spans="7:9" ht="12.75">
      <c r="G1029" s="47"/>
      <c r="H1029" s="48"/>
      <c r="I1029" s="48"/>
    </row>
    <row r="1030" spans="7:9" ht="12.75">
      <c r="G1030" s="51"/>
      <c r="H1030" s="51"/>
      <c r="I1030" s="51"/>
    </row>
    <row r="1031" spans="7:9" ht="12.75">
      <c r="G1031" s="47"/>
      <c r="H1031" s="48"/>
      <c r="I1031" s="48"/>
    </row>
    <row r="1032" spans="7:9" ht="12.75">
      <c r="G1032" s="47"/>
      <c r="H1032" s="48"/>
      <c r="I1032" s="48"/>
    </row>
    <row r="1033" spans="7:9" ht="12.75">
      <c r="G1033" s="51"/>
      <c r="H1033" s="51"/>
      <c r="I1033" s="51"/>
    </row>
    <row r="1034" spans="7:9" ht="12.75">
      <c r="G1034" s="66"/>
      <c r="H1034" s="50"/>
      <c r="I1034" s="50"/>
    </row>
    <row r="1035" spans="7:9" ht="12.75">
      <c r="G1035" s="66"/>
      <c r="H1035" s="50"/>
      <c r="I1035" s="50"/>
    </row>
    <row r="1036" spans="7:9" ht="12.75">
      <c r="G1036" s="51"/>
      <c r="H1036" s="51"/>
      <c r="I1036" s="51"/>
    </row>
    <row r="1037" spans="7:9" ht="12.75">
      <c r="G1037" s="51"/>
      <c r="H1037" s="51"/>
      <c r="I1037" s="51"/>
    </row>
    <row r="1038" spans="7:9" ht="12.75">
      <c r="G1038" s="51"/>
      <c r="H1038" s="51"/>
      <c r="I1038" s="51"/>
    </row>
    <row r="1039" spans="7:9" ht="12.75">
      <c r="G1039" s="66"/>
      <c r="H1039" s="50"/>
      <c r="I1039" s="50"/>
    </row>
    <row r="1040" spans="7:9" ht="12.75">
      <c r="G1040" s="66"/>
      <c r="H1040" s="50"/>
      <c r="I1040" s="50"/>
    </row>
    <row r="1041" spans="7:9" ht="12.75">
      <c r="G1041" s="55"/>
      <c r="H1041" s="55"/>
      <c r="I1041" s="55"/>
    </row>
    <row r="1042" spans="7:9" ht="12.75">
      <c r="G1042" s="47"/>
      <c r="H1042" s="48"/>
      <c r="I1042" s="48"/>
    </row>
    <row r="1043" spans="7:9" ht="12.75">
      <c r="G1043" s="47"/>
      <c r="H1043" s="48"/>
      <c r="I1043" s="48"/>
    </row>
    <row r="1044" spans="7:9" ht="12.75">
      <c r="G1044" s="47"/>
      <c r="H1044" s="48"/>
      <c r="I1044" s="48"/>
    </row>
    <row r="1045" spans="7:9" ht="12.75">
      <c r="G1045" s="55"/>
      <c r="H1045" s="55"/>
      <c r="I1045" s="55"/>
    </row>
    <row r="1046" spans="7:9" ht="12.75">
      <c r="G1046" s="47"/>
      <c r="H1046" s="48"/>
      <c r="I1046" s="48"/>
    </row>
    <row r="1047" spans="7:9" ht="12.75">
      <c r="G1047" s="47"/>
      <c r="H1047" s="48"/>
      <c r="I1047" s="48"/>
    </row>
    <row r="1048" spans="7:9" ht="12.75">
      <c r="G1048" s="47"/>
      <c r="H1048" s="48"/>
      <c r="I1048" s="48"/>
    </row>
    <row r="1049" spans="7:9" ht="12.75">
      <c r="G1049" s="55"/>
      <c r="H1049" s="55"/>
      <c r="I1049" s="55"/>
    </row>
    <row r="1050" spans="7:9" ht="12.75">
      <c r="G1050" s="47"/>
      <c r="H1050" s="47"/>
      <c r="I1050" s="47"/>
    </row>
    <row r="1051" spans="7:9" ht="12.75">
      <c r="G1051" s="47"/>
      <c r="H1051" s="48"/>
      <c r="I1051" s="48"/>
    </row>
    <row r="1052" spans="7:9" ht="12.75">
      <c r="G1052" s="47"/>
      <c r="H1052" s="48"/>
      <c r="I1052" s="48"/>
    </row>
    <row r="1053" spans="7:9" ht="12.75">
      <c r="G1053" s="55"/>
      <c r="H1053" s="55"/>
      <c r="I1053" s="55"/>
    </row>
    <row r="1054" spans="7:9" ht="12.75">
      <c r="G1054" s="47"/>
      <c r="H1054" s="48"/>
      <c r="I1054" s="48"/>
    </row>
    <row r="1055" spans="7:9" ht="12.75">
      <c r="G1055" s="47"/>
      <c r="H1055" s="48"/>
      <c r="I1055" s="48"/>
    </row>
    <row r="1056" spans="7:9" ht="12.75">
      <c r="G1056" s="47"/>
      <c r="H1056" s="48"/>
      <c r="I1056" s="48"/>
    </row>
    <row r="1057" spans="7:9" ht="12.75">
      <c r="G1057" s="55"/>
      <c r="H1057" s="55"/>
      <c r="I1057" s="55"/>
    </row>
    <row r="1058" spans="7:9" ht="12.75">
      <c r="G1058" s="47"/>
      <c r="H1058" s="48"/>
      <c r="I1058" s="48"/>
    </row>
    <row r="1059" spans="7:9" ht="12.75">
      <c r="G1059" s="47"/>
      <c r="H1059" s="48"/>
      <c r="I1059" s="48"/>
    </row>
    <row r="1060" spans="7:9" ht="12.75">
      <c r="G1060" s="47"/>
      <c r="H1060" s="48"/>
      <c r="I1060" s="48"/>
    </row>
    <row r="1061" spans="7:9" ht="12.75">
      <c r="G1061" s="55"/>
      <c r="H1061" s="55"/>
      <c r="I1061" s="55"/>
    </row>
    <row r="1062" spans="7:9" ht="12.75">
      <c r="G1062" s="47"/>
      <c r="H1062" s="48"/>
      <c r="I1062" s="48"/>
    </row>
    <row r="1063" spans="7:9" ht="12.75">
      <c r="G1063" s="47"/>
      <c r="H1063" s="48"/>
      <c r="I1063" s="48"/>
    </row>
    <row r="1064" spans="7:9" ht="12.75">
      <c r="G1064" s="55"/>
      <c r="H1064" s="55"/>
      <c r="I1064" s="55"/>
    </row>
    <row r="1065" spans="7:9" ht="12.75">
      <c r="G1065" s="47"/>
      <c r="H1065" s="48"/>
      <c r="I1065" s="48"/>
    </row>
    <row r="1066" spans="7:9" ht="12.75">
      <c r="G1066" s="47"/>
      <c r="H1066" s="48"/>
      <c r="I1066" s="48"/>
    </row>
    <row r="1067" spans="7:9" ht="12.75">
      <c r="G1067" s="55"/>
      <c r="H1067" s="55"/>
      <c r="I1067" s="55"/>
    </row>
    <row r="1068" spans="7:9" ht="12.75">
      <c r="G1068" s="47"/>
      <c r="H1068" s="48"/>
      <c r="I1068" s="48"/>
    </row>
    <row r="1069" spans="7:9" ht="12.75">
      <c r="G1069" s="47"/>
      <c r="H1069" s="48"/>
      <c r="I1069" s="48"/>
    </row>
    <row r="1070" spans="7:9" ht="12.75">
      <c r="G1070" s="55"/>
      <c r="H1070" s="55"/>
      <c r="I1070" s="55"/>
    </row>
    <row r="1071" spans="7:9" ht="12.75">
      <c r="G1071" s="47"/>
      <c r="H1071" s="48"/>
      <c r="I1071" s="48"/>
    </row>
    <row r="1072" spans="7:9" ht="12.75">
      <c r="G1072" s="47"/>
      <c r="H1072" s="48"/>
      <c r="I1072" s="48"/>
    </row>
    <row r="1073" spans="7:9" ht="12.75">
      <c r="G1073" s="60"/>
      <c r="H1073" s="60"/>
      <c r="I1073" s="60"/>
    </row>
    <row r="1074" spans="7:9" ht="12.75">
      <c r="G1074" s="115"/>
      <c r="H1074" s="49"/>
      <c r="I1074" s="49"/>
    </row>
    <row r="1075" spans="7:9" ht="12.75">
      <c r="G1075" s="115"/>
      <c r="H1075" s="49"/>
      <c r="I1075" s="49"/>
    </row>
    <row r="1076" spans="7:9" ht="12.75">
      <c r="G1076" s="61"/>
      <c r="H1076" s="61"/>
      <c r="I1076" s="61"/>
    </row>
    <row r="1077" spans="7:9" ht="12.75">
      <c r="G1077" s="61"/>
      <c r="H1077" s="61"/>
      <c r="I1077" s="61"/>
    </row>
    <row r="1078" spans="7:9" ht="12.75">
      <c r="G1078" s="61"/>
      <c r="H1078" s="61"/>
      <c r="I1078" s="61"/>
    </row>
    <row r="1079" spans="7:9" ht="12.75">
      <c r="G1079" s="58"/>
      <c r="H1079" s="58"/>
      <c r="I1079" s="58"/>
    </row>
    <row r="1080" spans="7:9" ht="12.75">
      <c r="G1080" s="58"/>
      <c r="H1080" s="58"/>
      <c r="I1080" s="58"/>
    </row>
    <row r="1081" spans="7:9" ht="12.75">
      <c r="G1081" s="115"/>
      <c r="H1081" s="49"/>
      <c r="I1081" s="49"/>
    </row>
    <row r="1082" spans="7:9" ht="12.75">
      <c r="G1082" s="115"/>
      <c r="H1082" s="49"/>
      <c r="I1082" s="49"/>
    </row>
    <row r="1083" spans="7:9" ht="12.75">
      <c r="G1083" s="115"/>
      <c r="H1083" s="49"/>
      <c r="I1083" s="49"/>
    </row>
    <row r="1084" spans="7:9" ht="12.75">
      <c r="G1084" s="60"/>
      <c r="H1084" s="60"/>
      <c r="I1084" s="60"/>
    </row>
    <row r="1085" spans="7:9" ht="12.75">
      <c r="G1085" s="115"/>
      <c r="H1085" s="49"/>
      <c r="I1085" s="49"/>
    </row>
    <row r="1086" spans="7:9" ht="12.75">
      <c r="G1086" s="115"/>
      <c r="H1086" s="49"/>
      <c r="I1086" s="49"/>
    </row>
    <row r="1087" spans="7:9" ht="12.75">
      <c r="G1087" s="47"/>
      <c r="H1087" s="48"/>
      <c r="I1087" s="48"/>
    </row>
    <row r="1088" spans="7:9" ht="12.75">
      <c r="G1088" s="47"/>
      <c r="H1088" s="48"/>
      <c r="I1088" s="48"/>
    </row>
    <row r="1089" spans="7:9" ht="12.75">
      <c r="G1089" s="47"/>
      <c r="H1089" s="48"/>
      <c r="I1089" s="48"/>
    </row>
    <row r="1090" spans="7:9" ht="12.75">
      <c r="G1090" s="51"/>
      <c r="H1090" s="51"/>
      <c r="I1090" s="51"/>
    </row>
    <row r="1091" spans="7:9" ht="12.75">
      <c r="G1091" s="47"/>
      <c r="H1091" s="48"/>
      <c r="I1091" s="48"/>
    </row>
    <row r="1092" spans="7:9" ht="12.75">
      <c r="G1092" s="47"/>
      <c r="H1092" s="48"/>
      <c r="I1092" s="48"/>
    </row>
    <row r="1093" spans="7:9" ht="12.75">
      <c r="G1093" s="47"/>
      <c r="H1093" s="48"/>
      <c r="I1093" s="48"/>
    </row>
    <row r="1094" spans="7:9" ht="12.75">
      <c r="G1094" s="47"/>
      <c r="H1094" s="48"/>
      <c r="I1094" s="48"/>
    </row>
    <row r="1095" spans="7:9" ht="12.75">
      <c r="G1095" s="51"/>
      <c r="H1095" s="51"/>
      <c r="I1095" s="51"/>
    </row>
    <row r="1096" spans="7:9" ht="12.75">
      <c r="G1096" s="47"/>
      <c r="H1096" s="48"/>
      <c r="I1096" s="48"/>
    </row>
    <row r="1097" spans="7:9" ht="12.75">
      <c r="G1097" s="47"/>
      <c r="H1097" s="48"/>
      <c r="I1097" s="48"/>
    </row>
    <row r="1098" spans="7:9" ht="12.75">
      <c r="G1098" s="115"/>
      <c r="H1098" s="49"/>
      <c r="I1098" s="49"/>
    </row>
    <row r="1099" spans="7:9" ht="12.75">
      <c r="G1099" s="58"/>
      <c r="H1099" s="58"/>
      <c r="I1099" s="58"/>
    </row>
    <row r="1100" spans="7:9" ht="12.75">
      <c r="G1100" s="165"/>
      <c r="H1100" s="62"/>
      <c r="I1100" s="62"/>
    </row>
    <row r="1101" spans="7:9" ht="12.75">
      <c r="G1101" s="60"/>
      <c r="H1101" s="60"/>
      <c r="I1101" s="60"/>
    </row>
    <row r="1102" spans="7:9" ht="12.75">
      <c r="G1102" s="115"/>
      <c r="H1102" s="49"/>
      <c r="I1102" s="49"/>
    </row>
    <row r="1103" spans="7:9" ht="12.75">
      <c r="G1103" s="115"/>
      <c r="H1103" s="49"/>
      <c r="I1103" s="49"/>
    </row>
    <row r="1104" spans="7:9" ht="12.75">
      <c r="G1104" s="115"/>
      <c r="H1104" s="49"/>
      <c r="I1104" s="49"/>
    </row>
    <row r="1105" spans="7:9" ht="12.75">
      <c r="G1105" s="115"/>
      <c r="H1105" s="49"/>
      <c r="I1105" s="49"/>
    </row>
    <row r="1106" spans="7:9" ht="12.75">
      <c r="G1106" s="58"/>
      <c r="H1106" s="58"/>
      <c r="I1106" s="58"/>
    </row>
    <row r="1107" spans="7:9" ht="12.75">
      <c r="G1107" s="166"/>
      <c r="H1107" s="59"/>
      <c r="I1107" s="59"/>
    </row>
    <row r="1108" spans="7:9" ht="12.75">
      <c r="G1108" s="166"/>
      <c r="H1108" s="59"/>
      <c r="I1108" s="59"/>
    </row>
    <row r="1109" spans="7:9" ht="12.75">
      <c r="G1109" s="115"/>
      <c r="H1109" s="49"/>
      <c r="I1109" s="49"/>
    </row>
    <row r="1110" spans="7:9" ht="12.75">
      <c r="G1110" s="115"/>
      <c r="H1110" s="49"/>
      <c r="I1110" s="49"/>
    </row>
    <row r="1111" spans="7:9" ht="12.75">
      <c r="G1111" s="115"/>
      <c r="H1111" s="49"/>
      <c r="I1111" s="49"/>
    </row>
    <row r="1112" spans="7:9" ht="12.75">
      <c r="G1112" s="115"/>
      <c r="H1112" s="49"/>
      <c r="I1112" s="49"/>
    </row>
    <row r="1113" spans="7:9" ht="12.75">
      <c r="G1113" s="58"/>
      <c r="H1113" s="58"/>
      <c r="I1113" s="58"/>
    </row>
    <row r="1114" spans="7:9" ht="12.75">
      <c r="G1114" s="58"/>
      <c r="H1114" s="58"/>
      <c r="I1114" s="58"/>
    </row>
    <row r="1115" spans="7:9" ht="12.75">
      <c r="G1115" s="58"/>
      <c r="H1115" s="58"/>
      <c r="I1115" s="58"/>
    </row>
    <row r="1116" spans="7:9" ht="12.75">
      <c r="G1116" s="47"/>
      <c r="H1116" s="48"/>
      <c r="I1116" s="48"/>
    </row>
    <row r="1117" spans="7:9" ht="12.75">
      <c r="G1117" s="47"/>
      <c r="H1117" s="48"/>
      <c r="I1117" s="48"/>
    </row>
    <row r="1118" spans="7:9" ht="12.75">
      <c r="G1118" s="51"/>
      <c r="H1118" s="51"/>
      <c r="I1118" s="51"/>
    </row>
    <row r="1119" spans="7:9" ht="12.75">
      <c r="G1119" s="47"/>
      <c r="H1119" s="48"/>
      <c r="I1119" s="48"/>
    </row>
    <row r="1120" spans="7:9" ht="12.75">
      <c r="G1120" s="47"/>
      <c r="H1120" s="48"/>
      <c r="I1120" s="48"/>
    </row>
    <row r="1121" spans="7:9" ht="12.75">
      <c r="G1121" s="47"/>
      <c r="H1121" s="48"/>
      <c r="I1121" s="48"/>
    </row>
    <row r="1122" spans="7:9" ht="12.75">
      <c r="G1122" s="47"/>
      <c r="H1122" s="48"/>
      <c r="I1122" s="48"/>
    </row>
    <row r="1123" spans="7:9" ht="12.75">
      <c r="G1123" s="51"/>
      <c r="H1123" s="51"/>
      <c r="I1123" s="51"/>
    </row>
    <row r="1124" spans="7:9" ht="12.75">
      <c r="G1124" s="47"/>
      <c r="H1124" s="48"/>
      <c r="I1124" s="48"/>
    </row>
    <row r="1125" spans="7:9" ht="12.75">
      <c r="G1125" s="47"/>
      <c r="H1125" s="48"/>
      <c r="I1125" s="48"/>
    </row>
    <row r="1126" spans="7:9" ht="12.75">
      <c r="G1126" s="47"/>
      <c r="H1126" s="48"/>
      <c r="I1126" s="48"/>
    </row>
    <row r="1127" spans="7:9" ht="12.75">
      <c r="G1127" s="47"/>
      <c r="H1127" s="48"/>
      <c r="I1127" s="48"/>
    </row>
    <row r="1128" spans="7:9" ht="12.75">
      <c r="G1128" s="51"/>
      <c r="H1128" s="51"/>
      <c r="I1128" s="51"/>
    </row>
    <row r="1129" spans="7:9" ht="12.75">
      <c r="G1129" s="47"/>
      <c r="H1129" s="48"/>
      <c r="I1129" s="48"/>
    </row>
    <row r="1130" spans="7:9" ht="12.75">
      <c r="G1130" s="47"/>
      <c r="H1130" s="48"/>
      <c r="I1130" s="48"/>
    </row>
    <row r="1131" spans="7:9" ht="12.75">
      <c r="G1131" s="47"/>
      <c r="H1131" s="48"/>
      <c r="I1131" s="48"/>
    </row>
    <row r="1132" spans="7:9" ht="12.75">
      <c r="G1132" s="47"/>
      <c r="H1132" s="48"/>
      <c r="I1132" s="48"/>
    </row>
    <row r="1133" spans="7:9" ht="12.75">
      <c r="G1133" s="51"/>
      <c r="H1133" s="51"/>
      <c r="I1133" s="51"/>
    </row>
    <row r="1134" spans="7:9" ht="12.75">
      <c r="G1134" s="47"/>
      <c r="H1134" s="48"/>
      <c r="I1134" s="48"/>
    </row>
    <row r="1135" spans="7:9" ht="12.75">
      <c r="G1135" s="47"/>
      <c r="H1135" s="48"/>
      <c r="I1135" s="48"/>
    </row>
    <row r="1136" spans="7:9" ht="12.75">
      <c r="G1136" s="47"/>
      <c r="H1136" s="48"/>
      <c r="I1136" s="48"/>
    </row>
    <row r="1137" spans="7:9" ht="12.75">
      <c r="G1137" s="47"/>
      <c r="H1137" s="48"/>
      <c r="I1137" s="48"/>
    </row>
    <row r="1138" spans="7:9" ht="12.75">
      <c r="G1138" s="51"/>
      <c r="H1138" s="51"/>
      <c r="I1138" s="51"/>
    </row>
    <row r="1139" spans="7:9" ht="12.75">
      <c r="G1139" s="47"/>
      <c r="H1139" s="48"/>
      <c r="I1139" s="48"/>
    </row>
    <row r="1140" spans="7:9" ht="12.75">
      <c r="G1140" s="47"/>
      <c r="H1140" s="48"/>
      <c r="I1140" s="48"/>
    </row>
    <row r="1141" spans="7:9" ht="12.75">
      <c r="G1141" s="47"/>
      <c r="H1141" s="48"/>
      <c r="I1141" s="48"/>
    </row>
    <row r="1142" spans="7:9" ht="12.75">
      <c r="G1142" s="51"/>
      <c r="H1142" s="51"/>
      <c r="I1142" s="51"/>
    </row>
    <row r="1143" spans="7:9" ht="12.75">
      <c r="G1143" s="47"/>
      <c r="H1143" s="48"/>
      <c r="I1143" s="48"/>
    </row>
    <row r="1144" spans="7:9" ht="12.75">
      <c r="G1144" s="47"/>
      <c r="H1144" s="48"/>
      <c r="I1144" s="48"/>
    </row>
    <row r="1145" spans="7:9" ht="12.75">
      <c r="G1145" s="47"/>
      <c r="H1145" s="48"/>
      <c r="I1145" s="48"/>
    </row>
    <row r="1146" spans="7:9" ht="12.75">
      <c r="G1146" s="53"/>
      <c r="H1146" s="53"/>
      <c r="I1146" s="53"/>
    </row>
    <row r="1147" spans="7:9" ht="12.75">
      <c r="G1147" s="47"/>
      <c r="H1147" s="48"/>
      <c r="I1147" s="48"/>
    </row>
    <row r="1148" spans="7:9" ht="12.75">
      <c r="G1148" s="47"/>
      <c r="H1148" s="48"/>
      <c r="I1148" s="48"/>
    </row>
    <row r="1149" spans="7:9" ht="12.75">
      <c r="G1149" s="53"/>
      <c r="H1149" s="53"/>
      <c r="I1149" s="53"/>
    </row>
    <row r="1150" spans="7:9" ht="12.75">
      <c r="G1150" s="47"/>
      <c r="H1150" s="48"/>
      <c r="I1150" s="48"/>
    </row>
    <row r="1151" spans="7:9" ht="12.75">
      <c r="G1151" s="47"/>
      <c r="H1151" s="48"/>
      <c r="I1151" s="48"/>
    </row>
    <row r="1152" spans="7:9" ht="12.75">
      <c r="G1152" s="51"/>
      <c r="H1152" s="51"/>
      <c r="I1152" s="51"/>
    </row>
    <row r="1153" spans="7:9" ht="12.75">
      <c r="G1153" s="47"/>
      <c r="H1153" s="48"/>
      <c r="I1153" s="48"/>
    </row>
    <row r="1154" spans="7:9" ht="12.75">
      <c r="G1154" s="47"/>
      <c r="H1154" s="48"/>
      <c r="I1154" s="48"/>
    </row>
    <row r="1155" spans="7:9" ht="12.75">
      <c r="G1155" s="47"/>
      <c r="H1155" s="48"/>
      <c r="I1155" s="48"/>
    </row>
    <row r="1156" spans="7:9" ht="12.75">
      <c r="G1156" s="47"/>
      <c r="H1156" s="48"/>
      <c r="I1156" s="48"/>
    </row>
    <row r="1157" spans="7:9" ht="12.75">
      <c r="G1157" s="47"/>
      <c r="H1157" s="48"/>
      <c r="I1157" s="48"/>
    </row>
    <row r="1158" spans="7:9" ht="12.75">
      <c r="G1158" s="51"/>
      <c r="H1158" s="51"/>
      <c r="I1158" s="51"/>
    </row>
    <row r="1159" spans="7:9" ht="12.75">
      <c r="G1159" s="47"/>
      <c r="H1159" s="48"/>
      <c r="I1159" s="48"/>
    </row>
    <row r="1160" spans="7:9" ht="12.75">
      <c r="G1160" s="47"/>
      <c r="H1160" s="48"/>
      <c r="I1160" s="48"/>
    </row>
    <row r="1161" spans="7:9" ht="12.75">
      <c r="G1161" s="47"/>
      <c r="H1161" s="48"/>
      <c r="I1161" s="48"/>
    </row>
    <row r="1162" spans="7:9" ht="12.75">
      <c r="G1162" s="47"/>
      <c r="H1162" s="48"/>
      <c r="I1162" s="48"/>
    </row>
    <row r="1163" spans="7:9" ht="12.75">
      <c r="G1163" s="51"/>
      <c r="H1163" s="51"/>
      <c r="I1163" s="51"/>
    </row>
    <row r="1164" spans="7:9" ht="12.75">
      <c r="G1164" s="47"/>
      <c r="H1164" s="48"/>
      <c r="I1164" s="48"/>
    </row>
    <row r="1165" spans="7:9" ht="12.75">
      <c r="G1165" s="47"/>
      <c r="H1165" s="48"/>
      <c r="I1165" s="48"/>
    </row>
    <row r="1166" spans="7:9" ht="12.75">
      <c r="G1166" s="56"/>
      <c r="H1166" s="56"/>
      <c r="I1166" s="56"/>
    </row>
    <row r="1167" spans="7:9" ht="12.75">
      <c r="G1167" s="56"/>
      <c r="H1167" s="56"/>
      <c r="I1167" s="56"/>
    </row>
    <row r="1168" spans="7:9" ht="12.75">
      <c r="G1168" s="51"/>
      <c r="H1168" s="51"/>
      <c r="I1168" s="51"/>
    </row>
    <row r="1169" spans="7:9" ht="12.75">
      <c r="G1169" s="47"/>
      <c r="H1169" s="48"/>
      <c r="I1169" s="48"/>
    </row>
  </sheetData>
  <sheetProtection/>
  <mergeCells count="2">
    <mergeCell ref="A5:E5"/>
    <mergeCell ref="A6:E6"/>
  </mergeCells>
  <printOptions/>
  <pageMargins left="0.5118110236220472" right="0" top="0.5905511811023623" bottom="0.5905511811023623" header="0.3937007874015748" footer="0.3937007874015748"/>
  <pageSetup firstPageNumber="11" useFirstPageNumber="1" fitToHeight="0" horizontalDpi="1200" verticalDpi="1200" orientation="portrait" paperSize="9" scale="88" r:id="rId1"/>
  <headerFooter alignWithMargins="0">
    <oddFooter>&amp;C&amp;P</oddFooter>
  </headerFooter>
  <rowBreaks count="13" manualBreakCount="13">
    <brk id="62" max="9" man="1"/>
    <brk id="114" max="9" man="1"/>
    <brk id="164" max="9" man="1"/>
    <brk id="216" max="9" man="1"/>
    <brk id="274" max="9" man="1"/>
    <brk id="387" max="9" man="1"/>
    <brk id="436" max="9" man="1"/>
    <brk id="493" max="9" man="1"/>
    <brk id="547" max="9" man="1"/>
    <brk id="653" max="9" man="1"/>
    <brk id="705" max="9" man="1"/>
    <brk id="821" max="9" man="1"/>
    <brk id="88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579"/>
  <sheetViews>
    <sheetView tabSelected="1" view="pageLayout" workbookViewId="0" topLeftCell="A2358">
      <selection activeCell="G2365" sqref="G2365:G2387"/>
    </sheetView>
  </sheetViews>
  <sheetFormatPr defaultColWidth="9.140625" defaultRowHeight="12.75"/>
  <cols>
    <col min="1" max="1" width="8.140625" style="37" customWidth="1"/>
    <col min="2" max="2" width="6.421875" style="37" hidden="1" customWidth="1"/>
    <col min="3" max="3" width="8.7109375" style="36" hidden="1" customWidth="1"/>
    <col min="4" max="4" width="5.421875" style="36" hidden="1" customWidth="1"/>
    <col min="5" max="5" width="7.140625" style="273" customWidth="1"/>
    <col min="6" max="6" width="42.421875" style="37" customWidth="1"/>
    <col min="7" max="7" width="14.421875" style="164" customWidth="1"/>
    <col min="8" max="9" width="14.421875" style="45" customWidth="1"/>
    <col min="10" max="10" width="8.140625" style="295" customWidth="1"/>
    <col min="11" max="11" width="15.28125" style="37" customWidth="1"/>
    <col min="12" max="16384" width="9.140625" style="37" customWidth="1"/>
  </cols>
  <sheetData>
    <row r="1" spans="1:10" s="143" customFormat="1" ht="12.75" hidden="1">
      <c r="A1" s="143">
        <v>11598</v>
      </c>
      <c r="B1" s="143">
        <v>2013</v>
      </c>
      <c r="C1" s="144" t="s">
        <v>353</v>
      </c>
      <c r="D1" s="144" t="s">
        <v>353</v>
      </c>
      <c r="E1" s="271"/>
      <c r="G1" s="163"/>
      <c r="H1" s="145"/>
      <c r="I1" s="145"/>
      <c r="J1" s="290"/>
    </row>
    <row r="2" spans="1:10" s="1" customFormat="1" ht="15.75">
      <c r="A2" s="38" t="s">
        <v>2589</v>
      </c>
      <c r="B2" s="38"/>
      <c r="C2" s="13"/>
      <c r="D2" s="13"/>
      <c r="E2" s="272"/>
      <c r="F2" s="35"/>
      <c r="G2" s="44"/>
      <c r="H2" s="44"/>
      <c r="I2" s="44"/>
      <c r="J2" s="291"/>
    </row>
    <row r="3" spans="1:10" s="1" customFormat="1" ht="12.75" customHeight="1">
      <c r="A3" s="27"/>
      <c r="B3" s="27"/>
      <c r="C3" s="13"/>
      <c r="D3" s="13"/>
      <c r="E3" s="272"/>
      <c r="F3" s="14"/>
      <c r="G3" s="44"/>
      <c r="H3" s="44"/>
      <c r="I3" s="44"/>
      <c r="J3" s="291"/>
    </row>
    <row r="4" spans="1:10" ht="12.75">
      <c r="A4" s="1"/>
      <c r="B4" s="1"/>
      <c r="J4" s="292" t="s">
        <v>8</v>
      </c>
    </row>
    <row r="5" spans="1:10" ht="38.25" customHeight="1">
      <c r="A5" s="311" t="s">
        <v>2545</v>
      </c>
      <c r="B5" s="312"/>
      <c r="C5" s="312"/>
      <c r="D5" s="312"/>
      <c r="E5" s="315"/>
      <c r="F5" s="23" t="s">
        <v>2541</v>
      </c>
      <c r="G5" s="41" t="s">
        <v>2515</v>
      </c>
      <c r="H5" s="41" t="s">
        <v>2513</v>
      </c>
      <c r="I5" s="46" t="s">
        <v>2514</v>
      </c>
      <c r="J5" s="293" t="s">
        <v>2673</v>
      </c>
    </row>
    <row r="6" spans="1:10" ht="12.75">
      <c r="A6" s="313" t="s">
        <v>2</v>
      </c>
      <c r="B6" s="314"/>
      <c r="C6" s="314"/>
      <c r="D6" s="314"/>
      <c r="E6" s="316"/>
      <c r="F6" s="25" t="s">
        <v>3</v>
      </c>
      <c r="G6" s="63" t="s">
        <v>4</v>
      </c>
      <c r="H6" s="63" t="s">
        <v>5</v>
      </c>
      <c r="I6" s="25" t="s">
        <v>17</v>
      </c>
      <c r="J6" s="294" t="s">
        <v>7</v>
      </c>
    </row>
    <row r="7" ht="7.5" customHeight="1"/>
    <row r="8" spans="1:10" ht="18" customHeight="1">
      <c r="A8" s="258"/>
      <c r="B8" s="258"/>
      <c r="C8" s="259"/>
      <c r="D8" s="259"/>
      <c r="E8" s="274"/>
      <c r="F8" s="260" t="s">
        <v>2674</v>
      </c>
      <c r="G8" s="261">
        <f>G10+G114+G432+G540+G752+G1004+G1526+G1663+G1718+G1904+G2098+G2157+G2165</f>
        <v>801680000</v>
      </c>
      <c r="H8" s="261">
        <f>H10+H114+H432+H540+H752+H1004+H1526+H1663+H1718+H1904+H2098+H2157+H2165</f>
        <v>801680000</v>
      </c>
      <c r="I8" s="261">
        <f>I10+I114+I432+I540+I752+I1004+I1526+I1663+I1718+I1904+I2098+I2157+I2165</f>
        <v>729527404.05</v>
      </c>
      <c r="J8" s="296">
        <f>IF(OR($H8=0,$I8=0),"-",$I8/$H8*100)</f>
        <v>90.99982587191896</v>
      </c>
    </row>
    <row r="9" spans="1:10" s="232" customFormat="1" ht="5.25" customHeight="1">
      <c r="A9" s="228"/>
      <c r="B9" s="228"/>
      <c r="C9" s="229"/>
      <c r="D9" s="229"/>
      <c r="E9" s="230"/>
      <c r="F9" s="230"/>
      <c r="G9" s="231"/>
      <c r="H9" s="231"/>
      <c r="I9" s="231"/>
      <c r="J9" s="297"/>
    </row>
    <row r="10" spans="1:10" s="129" customFormat="1" ht="38.25">
      <c r="A10" s="266" t="s">
        <v>2590</v>
      </c>
      <c r="B10" s="267"/>
      <c r="C10" s="267"/>
      <c r="D10" s="267"/>
      <c r="E10" s="266"/>
      <c r="F10" s="268" t="s">
        <v>2592</v>
      </c>
      <c r="G10" s="269">
        <f>G12+G79</f>
        <v>13126600</v>
      </c>
      <c r="H10" s="269">
        <f>H12+H79</f>
        <v>13126600</v>
      </c>
      <c r="I10" s="269">
        <f>I12+I79</f>
        <v>7079177.05</v>
      </c>
      <c r="J10" s="298">
        <f>IF(OR($H10=0,$I10=0),"-",$I10/$H10*100)</f>
        <v>53.93001272225861</v>
      </c>
    </row>
    <row r="11" spans="1:10" s="121" customFormat="1" ht="6.75" customHeight="1">
      <c r="A11" s="133"/>
      <c r="B11" s="130"/>
      <c r="C11" s="130"/>
      <c r="D11" s="130"/>
      <c r="E11" s="133"/>
      <c r="F11" s="159"/>
      <c r="G11" s="160"/>
      <c r="H11" s="160"/>
      <c r="I11" s="160"/>
      <c r="J11" s="299"/>
    </row>
    <row r="12" spans="1:10" s="129" customFormat="1" ht="12.75">
      <c r="A12" s="266" t="s">
        <v>2591</v>
      </c>
      <c r="B12" s="267"/>
      <c r="C12" s="267"/>
      <c r="D12" s="266"/>
      <c r="E12" s="266"/>
      <c r="F12" s="266" t="s">
        <v>2593</v>
      </c>
      <c r="G12" s="269">
        <f>G13+G60</f>
        <v>6364600</v>
      </c>
      <c r="H12" s="269">
        <f>H13+H60</f>
        <v>6619900</v>
      </c>
      <c r="I12" s="269">
        <f>I13+I60</f>
        <v>3289771.59</v>
      </c>
      <c r="J12" s="298">
        <f>IF(OR($H12=0,$I12=0),"-",$I12/$H12*100)</f>
        <v>49.6951855768214</v>
      </c>
    </row>
    <row r="13" spans="1:10" s="129" customFormat="1" ht="12.75">
      <c r="A13" s="133" t="s">
        <v>538</v>
      </c>
      <c r="B13" s="130"/>
      <c r="C13" s="130"/>
      <c r="D13" s="133"/>
      <c r="E13" s="133"/>
      <c r="F13" s="133" t="s">
        <v>539</v>
      </c>
      <c r="G13" s="160">
        <f>0+G$14+G$18+G$22+G$30+G$33+G$45+G$48+G$51+G$54+G$57</f>
        <v>4437600</v>
      </c>
      <c r="H13" s="160">
        <f>0+H$14+H$18+H$22+H$30+H$33+H$45+H$48+H$51+H$54+H$57</f>
        <v>4441400</v>
      </c>
      <c r="I13" s="160">
        <f>0+I$14+I$18+I$22+I$30+I$33+I$45+I$48+I$51+I$54+I$57</f>
        <v>1704553.15</v>
      </c>
      <c r="J13" s="299">
        <f>IF(OR($H13=0,$I13=0),"-",$I13/$H13*100)</f>
        <v>38.378735308686444</v>
      </c>
    </row>
    <row r="14" spans="1:10" s="129" customFormat="1" ht="25.5">
      <c r="A14" s="133" t="s">
        <v>540</v>
      </c>
      <c r="B14" s="130" t="s">
        <v>541</v>
      </c>
      <c r="C14" s="130"/>
      <c r="D14" s="133"/>
      <c r="E14" s="133"/>
      <c r="F14" s="159" t="s">
        <v>542</v>
      </c>
      <c r="G14" s="160">
        <f aca="true" t="shared" si="0" ref="G14:I15">0+G$16+G$17</f>
        <v>641000</v>
      </c>
      <c r="H14" s="160">
        <f t="shared" si="0"/>
        <v>641000</v>
      </c>
      <c r="I14" s="160">
        <f t="shared" si="0"/>
        <v>293750</v>
      </c>
      <c r="J14" s="299">
        <f aca="true" t="shared" si="1" ref="J14:J76">IF(OR($H14=0,$I14=0),"-",$I14/$H14*100)</f>
        <v>45.82683307332293</v>
      </c>
    </row>
    <row r="15" spans="1:10" s="129" customFormat="1" ht="12.75">
      <c r="A15" s="133"/>
      <c r="B15" s="130"/>
      <c r="C15" s="130"/>
      <c r="D15" s="133"/>
      <c r="E15" s="133" t="s">
        <v>543</v>
      </c>
      <c r="F15" s="131" t="s">
        <v>380</v>
      </c>
      <c r="G15" s="160">
        <f t="shared" si="0"/>
        <v>641000</v>
      </c>
      <c r="H15" s="160">
        <f t="shared" si="0"/>
        <v>641000</v>
      </c>
      <c r="I15" s="160">
        <f t="shared" si="0"/>
        <v>293750</v>
      </c>
      <c r="J15" s="299">
        <f t="shared" si="1"/>
        <v>45.82683307332293</v>
      </c>
    </row>
    <row r="16" spans="1:10" s="129" customFormat="1" ht="12.75">
      <c r="A16" s="133"/>
      <c r="B16" s="130"/>
      <c r="C16" s="130" t="s">
        <v>19</v>
      </c>
      <c r="D16" s="133" t="s">
        <v>2</v>
      </c>
      <c r="E16" s="270" t="s">
        <v>544</v>
      </c>
      <c r="F16" s="131" t="s">
        <v>383</v>
      </c>
      <c r="G16" s="161">
        <v>20000</v>
      </c>
      <c r="H16" s="161">
        <v>20000</v>
      </c>
      <c r="I16" s="132">
        <v>0</v>
      </c>
      <c r="J16" s="301" t="str">
        <f t="shared" si="1"/>
        <v>-</v>
      </c>
    </row>
    <row r="17" spans="1:10" s="129" customFormat="1" ht="12.75">
      <c r="A17" s="133"/>
      <c r="B17" s="130"/>
      <c r="C17" s="130" t="s">
        <v>19</v>
      </c>
      <c r="D17" s="133" t="s">
        <v>3</v>
      </c>
      <c r="E17" s="270" t="s">
        <v>545</v>
      </c>
      <c r="F17" s="131" t="s">
        <v>387</v>
      </c>
      <c r="G17" s="161">
        <v>621000</v>
      </c>
      <c r="H17" s="161">
        <v>621000</v>
      </c>
      <c r="I17" s="132">
        <v>293750</v>
      </c>
      <c r="J17" s="301">
        <f t="shared" si="1"/>
        <v>47.30273752012882</v>
      </c>
    </row>
    <row r="18" spans="1:10" s="129" customFormat="1" ht="25.5">
      <c r="A18" s="133" t="s">
        <v>546</v>
      </c>
      <c r="B18" s="130" t="s">
        <v>541</v>
      </c>
      <c r="C18" s="130"/>
      <c r="D18" s="133"/>
      <c r="E18" s="133"/>
      <c r="F18" s="159" t="s">
        <v>547</v>
      </c>
      <c r="G18" s="160">
        <f aca="true" t="shared" si="2" ref="G18:I19">0+G$20+G$21</f>
        <v>568000</v>
      </c>
      <c r="H18" s="160">
        <f t="shared" si="2"/>
        <v>568000</v>
      </c>
      <c r="I18" s="160">
        <f t="shared" si="2"/>
        <v>291515.82</v>
      </c>
      <c r="J18" s="299">
        <f t="shared" si="1"/>
        <v>51.32320774647887</v>
      </c>
    </row>
    <row r="19" spans="1:10" s="129" customFormat="1" ht="12.75">
      <c r="A19" s="133"/>
      <c r="B19" s="130"/>
      <c r="C19" s="130"/>
      <c r="D19" s="133"/>
      <c r="E19" s="133" t="s">
        <v>543</v>
      </c>
      <c r="F19" s="131" t="s">
        <v>380</v>
      </c>
      <c r="G19" s="160">
        <f t="shared" si="2"/>
        <v>568000</v>
      </c>
      <c r="H19" s="160">
        <f t="shared" si="2"/>
        <v>568000</v>
      </c>
      <c r="I19" s="160">
        <f t="shared" si="2"/>
        <v>291515.82</v>
      </c>
      <c r="J19" s="299">
        <f t="shared" si="1"/>
        <v>51.32320774647887</v>
      </c>
    </row>
    <row r="20" spans="1:10" s="129" customFormat="1" ht="12.75">
      <c r="A20" s="133"/>
      <c r="B20" s="130"/>
      <c r="C20" s="130" t="s">
        <v>19</v>
      </c>
      <c r="D20" s="133" t="s">
        <v>4</v>
      </c>
      <c r="E20" s="270" t="s">
        <v>544</v>
      </c>
      <c r="F20" s="131" t="s">
        <v>383</v>
      </c>
      <c r="G20" s="161">
        <v>30000</v>
      </c>
      <c r="H20" s="161">
        <v>30000</v>
      </c>
      <c r="I20" s="132">
        <v>13010.82</v>
      </c>
      <c r="J20" s="301">
        <f t="shared" si="1"/>
        <v>43.3694</v>
      </c>
    </row>
    <row r="21" spans="1:10" s="129" customFormat="1" ht="12.75">
      <c r="A21" s="133"/>
      <c r="B21" s="130"/>
      <c r="C21" s="130" t="s">
        <v>19</v>
      </c>
      <c r="D21" s="133" t="s">
        <v>5</v>
      </c>
      <c r="E21" s="270" t="s">
        <v>545</v>
      </c>
      <c r="F21" s="131" t="s">
        <v>387</v>
      </c>
      <c r="G21" s="161">
        <v>538000</v>
      </c>
      <c r="H21" s="161">
        <v>538000</v>
      </c>
      <c r="I21" s="132">
        <v>278505</v>
      </c>
      <c r="J21" s="301">
        <f t="shared" si="1"/>
        <v>51.76672862453532</v>
      </c>
    </row>
    <row r="22" spans="1:10" s="129" customFormat="1" ht="12.75">
      <c r="A22" s="133" t="s">
        <v>548</v>
      </c>
      <c r="B22" s="130" t="s">
        <v>541</v>
      </c>
      <c r="C22" s="130"/>
      <c r="D22" s="133"/>
      <c r="E22" s="133"/>
      <c r="F22" s="159" t="s">
        <v>549</v>
      </c>
      <c r="G22" s="160">
        <f>0+G$24+G$25+G$27+G$29</f>
        <v>540000</v>
      </c>
      <c r="H22" s="160">
        <f>0+H$24+H$25+H$27+H$29</f>
        <v>540000</v>
      </c>
      <c r="I22" s="160">
        <f>0+I$24+I$25+I$27+I$29</f>
        <v>411718.22</v>
      </c>
      <c r="J22" s="299">
        <f t="shared" si="1"/>
        <v>76.24411481481481</v>
      </c>
    </row>
    <row r="23" spans="1:10" s="129" customFormat="1" ht="12.75">
      <c r="A23" s="133"/>
      <c r="B23" s="130"/>
      <c r="C23" s="130"/>
      <c r="D23" s="133"/>
      <c r="E23" s="133" t="s">
        <v>543</v>
      </c>
      <c r="F23" s="131" t="s">
        <v>380</v>
      </c>
      <c r="G23" s="160">
        <f>0+G$24+G$25</f>
        <v>65000</v>
      </c>
      <c r="H23" s="160">
        <f>0+H$24+H$25</f>
        <v>65000</v>
      </c>
      <c r="I23" s="160">
        <f>0+I$24+I$25</f>
        <v>9863.5</v>
      </c>
      <c r="J23" s="299">
        <f t="shared" si="1"/>
        <v>15.174615384615384</v>
      </c>
    </row>
    <row r="24" spans="1:10" s="129" customFormat="1" ht="12.75">
      <c r="A24" s="133"/>
      <c r="B24" s="130"/>
      <c r="C24" s="130" t="s">
        <v>19</v>
      </c>
      <c r="D24" s="133" t="s">
        <v>17</v>
      </c>
      <c r="E24" s="270" t="s">
        <v>544</v>
      </c>
      <c r="F24" s="131" t="s">
        <v>383</v>
      </c>
      <c r="G24" s="161">
        <v>10000</v>
      </c>
      <c r="H24" s="161">
        <v>10000</v>
      </c>
      <c r="I24" s="132">
        <v>9240</v>
      </c>
      <c r="J24" s="301">
        <f t="shared" si="1"/>
        <v>92.4</v>
      </c>
    </row>
    <row r="25" spans="1:10" s="129" customFormat="1" ht="12.75">
      <c r="A25" s="133"/>
      <c r="B25" s="130"/>
      <c r="C25" s="130" t="s">
        <v>19</v>
      </c>
      <c r="D25" s="133" t="s">
        <v>7</v>
      </c>
      <c r="E25" s="270" t="s">
        <v>545</v>
      </c>
      <c r="F25" s="131" t="s">
        <v>387</v>
      </c>
      <c r="G25" s="161">
        <v>55000</v>
      </c>
      <c r="H25" s="161">
        <v>55000</v>
      </c>
      <c r="I25" s="132">
        <v>623.5</v>
      </c>
      <c r="J25" s="301">
        <f t="shared" si="1"/>
        <v>1.1336363636363636</v>
      </c>
    </row>
    <row r="26" spans="1:10" s="129" customFormat="1" ht="12.75">
      <c r="A26" s="133"/>
      <c r="B26" s="130"/>
      <c r="C26" s="130"/>
      <c r="D26" s="133"/>
      <c r="E26" s="133" t="s">
        <v>550</v>
      </c>
      <c r="F26" s="131" t="s">
        <v>391</v>
      </c>
      <c r="G26" s="160">
        <f>0+G$27</f>
        <v>227000</v>
      </c>
      <c r="H26" s="160">
        <f>0+H$27</f>
        <v>227000</v>
      </c>
      <c r="I26" s="160">
        <f>0+I$27</f>
        <v>195854.72</v>
      </c>
      <c r="J26" s="299">
        <f t="shared" si="1"/>
        <v>86.27961233480175</v>
      </c>
    </row>
    <row r="27" spans="1:10" s="129" customFormat="1" ht="12.75">
      <c r="A27" s="133"/>
      <c r="B27" s="130"/>
      <c r="C27" s="130" t="s">
        <v>19</v>
      </c>
      <c r="D27" s="133" t="s">
        <v>6</v>
      </c>
      <c r="E27" s="270" t="s">
        <v>551</v>
      </c>
      <c r="F27" s="131" t="s">
        <v>391</v>
      </c>
      <c r="G27" s="161">
        <v>227000</v>
      </c>
      <c r="H27" s="161">
        <v>227000</v>
      </c>
      <c r="I27" s="132">
        <v>195854.72</v>
      </c>
      <c r="J27" s="301">
        <f t="shared" si="1"/>
        <v>86.27961233480175</v>
      </c>
    </row>
    <row r="28" spans="1:10" s="129" customFormat="1" ht="12.75">
      <c r="A28" s="133"/>
      <c r="B28" s="130"/>
      <c r="C28" s="130"/>
      <c r="D28" s="133"/>
      <c r="E28" s="133" t="s">
        <v>552</v>
      </c>
      <c r="F28" s="131" t="s">
        <v>268</v>
      </c>
      <c r="G28" s="160">
        <f>0+G$29</f>
        <v>248000</v>
      </c>
      <c r="H28" s="160">
        <f>0+H$29</f>
        <v>248000</v>
      </c>
      <c r="I28" s="160">
        <f>0+I$29</f>
        <v>206000</v>
      </c>
      <c r="J28" s="299">
        <f t="shared" si="1"/>
        <v>83.06451612903226</v>
      </c>
    </row>
    <row r="29" spans="1:10" s="129" customFormat="1" ht="12.75">
      <c r="A29" s="133"/>
      <c r="B29" s="130"/>
      <c r="C29" s="130" t="s">
        <v>19</v>
      </c>
      <c r="D29" s="133" t="s">
        <v>1</v>
      </c>
      <c r="E29" s="270" t="s">
        <v>553</v>
      </c>
      <c r="F29" s="131" t="s">
        <v>425</v>
      </c>
      <c r="G29" s="161">
        <v>248000</v>
      </c>
      <c r="H29" s="161">
        <v>248000</v>
      </c>
      <c r="I29" s="132">
        <v>206000</v>
      </c>
      <c r="J29" s="301">
        <f t="shared" si="1"/>
        <v>83.06451612903226</v>
      </c>
    </row>
    <row r="30" spans="1:10" s="129" customFormat="1" ht="25.5">
      <c r="A30" s="133" t="s">
        <v>554</v>
      </c>
      <c r="B30" s="130" t="s">
        <v>541</v>
      </c>
      <c r="C30" s="130"/>
      <c r="D30" s="133"/>
      <c r="E30" s="133"/>
      <c r="F30" s="159" t="s">
        <v>555</v>
      </c>
      <c r="G30" s="160">
        <f aca="true" t="shared" si="3" ref="G30:I31">0+G$32</f>
        <v>140000</v>
      </c>
      <c r="H30" s="160">
        <f t="shared" si="3"/>
        <v>143800</v>
      </c>
      <c r="I30" s="160">
        <f t="shared" si="3"/>
        <v>143750.02</v>
      </c>
      <c r="J30" s="299">
        <f>IF(OR($H30=0,$I30=0),"-",$I30/$H30*100)</f>
        <v>99.96524339360222</v>
      </c>
    </row>
    <row r="31" spans="1:10" s="129" customFormat="1" ht="12.75">
      <c r="A31" s="133"/>
      <c r="B31" s="130"/>
      <c r="C31" s="130"/>
      <c r="D31" s="133"/>
      <c r="E31" s="133" t="s">
        <v>543</v>
      </c>
      <c r="F31" s="131" t="s">
        <v>380</v>
      </c>
      <c r="G31" s="160">
        <f t="shared" si="3"/>
        <v>140000</v>
      </c>
      <c r="H31" s="160">
        <f t="shared" si="3"/>
        <v>143800</v>
      </c>
      <c r="I31" s="160">
        <f t="shared" si="3"/>
        <v>143750.02</v>
      </c>
      <c r="J31" s="299">
        <f>IF(OR($H31=0,$I31=0),"-",$I31/$H31*100)</f>
        <v>99.96524339360222</v>
      </c>
    </row>
    <row r="32" spans="1:10" s="129" customFormat="1" ht="12.75">
      <c r="A32" s="133"/>
      <c r="B32" s="130"/>
      <c r="C32" s="130" t="s">
        <v>19</v>
      </c>
      <c r="D32" s="133" t="s">
        <v>18</v>
      </c>
      <c r="E32" s="270" t="s">
        <v>545</v>
      </c>
      <c r="F32" s="131" t="s">
        <v>387</v>
      </c>
      <c r="G32" s="161">
        <v>140000</v>
      </c>
      <c r="H32" s="161">
        <v>143800</v>
      </c>
      <c r="I32" s="132">
        <v>143750.02</v>
      </c>
      <c r="J32" s="301">
        <f t="shared" si="1"/>
        <v>99.96524339360222</v>
      </c>
    </row>
    <row r="33" spans="1:10" s="129" customFormat="1" ht="39" customHeight="1">
      <c r="A33" s="133" t="s">
        <v>556</v>
      </c>
      <c r="B33" s="130" t="s">
        <v>541</v>
      </c>
      <c r="C33" s="130"/>
      <c r="D33" s="133"/>
      <c r="E33" s="133"/>
      <c r="F33" s="159" t="s">
        <v>557</v>
      </c>
      <c r="G33" s="160">
        <f>0+G$35+G$37+G$38+G$40+G$42+G$44</f>
        <v>80600</v>
      </c>
      <c r="H33" s="160">
        <f>0+H$35+H$37+H$38+H$40+H$42+H$44</f>
        <v>80600</v>
      </c>
      <c r="I33" s="160">
        <f>0+I$35+I$37+I$38+I$40+I$42+I$44</f>
        <v>64471.54000000001</v>
      </c>
      <c r="J33" s="299">
        <f t="shared" si="1"/>
        <v>79.98950372208438</v>
      </c>
    </row>
    <row r="34" spans="1:10" s="129" customFormat="1" ht="12.75">
      <c r="A34" s="133"/>
      <c r="B34" s="130"/>
      <c r="C34" s="130"/>
      <c r="D34" s="133"/>
      <c r="E34" s="133" t="s">
        <v>558</v>
      </c>
      <c r="F34" s="131" t="s">
        <v>356</v>
      </c>
      <c r="G34" s="160">
        <f>0+G$35</f>
        <v>19100</v>
      </c>
      <c r="H34" s="160">
        <f>0+H$35</f>
        <v>19100</v>
      </c>
      <c r="I34" s="160">
        <f>0+I$35</f>
        <v>19064.56</v>
      </c>
      <c r="J34" s="299">
        <f t="shared" si="1"/>
        <v>99.81445026178011</v>
      </c>
    </row>
    <row r="35" spans="1:10" s="129" customFormat="1" ht="12.75">
      <c r="A35" s="133"/>
      <c r="B35" s="130"/>
      <c r="C35" s="130" t="s">
        <v>44</v>
      </c>
      <c r="D35" s="133" t="s">
        <v>559</v>
      </c>
      <c r="E35" s="270" t="s">
        <v>560</v>
      </c>
      <c r="F35" s="131" t="s">
        <v>358</v>
      </c>
      <c r="G35" s="161">
        <v>19100</v>
      </c>
      <c r="H35" s="161">
        <v>19100</v>
      </c>
      <c r="I35" s="132">
        <v>19064.56</v>
      </c>
      <c r="J35" s="301">
        <f t="shared" si="1"/>
        <v>99.81445026178011</v>
      </c>
    </row>
    <row r="36" spans="1:10" s="129" customFormat="1" ht="12.75">
      <c r="A36" s="133"/>
      <c r="B36" s="130"/>
      <c r="C36" s="130"/>
      <c r="D36" s="133"/>
      <c r="E36" s="133" t="s">
        <v>561</v>
      </c>
      <c r="F36" s="131" t="s">
        <v>363</v>
      </c>
      <c r="G36" s="160">
        <f>0+G$37+G$38</f>
        <v>3700</v>
      </c>
      <c r="H36" s="160">
        <f>0+H$37+H$38</f>
        <v>3700</v>
      </c>
      <c r="I36" s="160">
        <f>0+I$37+I$38</f>
        <v>2897.73</v>
      </c>
      <c r="J36" s="299">
        <f t="shared" si="1"/>
        <v>78.31702702702702</v>
      </c>
    </row>
    <row r="37" spans="1:10" s="129" customFormat="1" ht="12.75">
      <c r="A37" s="133"/>
      <c r="B37" s="130"/>
      <c r="C37" s="130" t="s">
        <v>44</v>
      </c>
      <c r="D37" s="133" t="s">
        <v>562</v>
      </c>
      <c r="E37" s="270" t="s">
        <v>563</v>
      </c>
      <c r="F37" s="131" t="s">
        <v>365</v>
      </c>
      <c r="G37" s="161">
        <v>3100</v>
      </c>
      <c r="H37" s="161">
        <v>3100</v>
      </c>
      <c r="I37" s="132">
        <v>2573.67</v>
      </c>
      <c r="J37" s="301">
        <f t="shared" si="1"/>
        <v>83.0216129032258</v>
      </c>
    </row>
    <row r="38" spans="1:10" s="129" customFormat="1" ht="25.5">
      <c r="A38" s="133"/>
      <c r="B38" s="130"/>
      <c r="C38" s="130" t="s">
        <v>44</v>
      </c>
      <c r="D38" s="133" t="s">
        <v>564</v>
      </c>
      <c r="E38" s="270" t="s">
        <v>565</v>
      </c>
      <c r="F38" s="131" t="s">
        <v>366</v>
      </c>
      <c r="G38" s="161">
        <v>600</v>
      </c>
      <c r="H38" s="161">
        <v>600</v>
      </c>
      <c r="I38" s="132">
        <v>324.06</v>
      </c>
      <c r="J38" s="301">
        <f t="shared" si="1"/>
        <v>54.010000000000005</v>
      </c>
    </row>
    <row r="39" spans="1:10" s="129" customFormat="1" ht="12.75">
      <c r="A39" s="133"/>
      <c r="B39" s="130"/>
      <c r="C39" s="130"/>
      <c r="D39" s="133"/>
      <c r="E39" s="133" t="s">
        <v>566</v>
      </c>
      <c r="F39" s="131" t="s">
        <v>368</v>
      </c>
      <c r="G39" s="160">
        <f>0+G$40</f>
        <v>32000</v>
      </c>
      <c r="H39" s="160">
        <f>0+H$40</f>
        <v>32000</v>
      </c>
      <c r="I39" s="160">
        <f>0+I$40</f>
        <v>19709.25</v>
      </c>
      <c r="J39" s="299">
        <f t="shared" si="1"/>
        <v>61.591406250000006</v>
      </c>
    </row>
    <row r="40" spans="1:10" s="129" customFormat="1" ht="12.75">
      <c r="A40" s="133"/>
      <c r="B40" s="130"/>
      <c r="C40" s="130" t="s">
        <v>421</v>
      </c>
      <c r="D40" s="133" t="s">
        <v>567</v>
      </c>
      <c r="E40" s="270" t="s">
        <v>568</v>
      </c>
      <c r="F40" s="131" t="s">
        <v>369</v>
      </c>
      <c r="G40" s="161">
        <v>32000</v>
      </c>
      <c r="H40" s="161">
        <v>32000</v>
      </c>
      <c r="I40" s="132">
        <v>19709.25</v>
      </c>
      <c r="J40" s="301">
        <f t="shared" si="1"/>
        <v>61.591406250000006</v>
      </c>
    </row>
    <row r="41" spans="1:10" s="129" customFormat="1" ht="12.75">
      <c r="A41" s="133"/>
      <c r="B41" s="130"/>
      <c r="C41" s="130"/>
      <c r="D41" s="133"/>
      <c r="E41" s="133" t="s">
        <v>569</v>
      </c>
      <c r="F41" s="131" t="s">
        <v>373</v>
      </c>
      <c r="G41" s="160">
        <f>0+G$42</f>
        <v>3000</v>
      </c>
      <c r="H41" s="160">
        <f>0+H$42</f>
        <v>3000</v>
      </c>
      <c r="I41" s="160">
        <f>0+I$42</f>
        <v>0</v>
      </c>
      <c r="J41" s="299" t="str">
        <f t="shared" si="1"/>
        <v>-</v>
      </c>
    </row>
    <row r="42" spans="1:10" s="129" customFormat="1" ht="12.75">
      <c r="A42" s="133"/>
      <c r="B42" s="130"/>
      <c r="C42" s="130" t="s">
        <v>44</v>
      </c>
      <c r="D42" s="133" t="s">
        <v>570</v>
      </c>
      <c r="E42" s="270" t="s">
        <v>571</v>
      </c>
      <c r="F42" s="131" t="s">
        <v>376</v>
      </c>
      <c r="G42" s="161">
        <v>3000</v>
      </c>
      <c r="H42" s="161">
        <v>3000</v>
      </c>
      <c r="I42" s="132">
        <v>0</v>
      </c>
      <c r="J42" s="301" t="str">
        <f t="shared" si="1"/>
        <v>-</v>
      </c>
    </row>
    <row r="43" spans="1:10" s="129" customFormat="1" ht="12.75">
      <c r="A43" s="133"/>
      <c r="B43" s="130"/>
      <c r="C43" s="130"/>
      <c r="D43" s="133"/>
      <c r="E43" s="133" t="s">
        <v>543</v>
      </c>
      <c r="F43" s="131" t="s">
        <v>380</v>
      </c>
      <c r="G43" s="160">
        <f>0+G$44</f>
        <v>22800</v>
      </c>
      <c r="H43" s="160">
        <f>0+H$44</f>
        <v>22800</v>
      </c>
      <c r="I43" s="160">
        <f>0+I$44</f>
        <v>22800</v>
      </c>
      <c r="J43" s="299">
        <f t="shared" si="1"/>
        <v>100</v>
      </c>
    </row>
    <row r="44" spans="1:10" s="129" customFormat="1" ht="12.75">
      <c r="A44" s="133"/>
      <c r="B44" s="130"/>
      <c r="C44" s="130" t="s">
        <v>44</v>
      </c>
      <c r="D44" s="133" t="s">
        <v>188</v>
      </c>
      <c r="E44" s="270" t="s">
        <v>572</v>
      </c>
      <c r="F44" s="131" t="s">
        <v>389</v>
      </c>
      <c r="G44" s="161">
        <v>22800</v>
      </c>
      <c r="H44" s="161">
        <v>22800</v>
      </c>
      <c r="I44" s="132">
        <v>22800</v>
      </c>
      <c r="J44" s="301">
        <f t="shared" si="1"/>
        <v>100</v>
      </c>
    </row>
    <row r="45" spans="1:10" s="129" customFormat="1" ht="12.75">
      <c r="A45" s="133" t="s">
        <v>573</v>
      </c>
      <c r="B45" s="130" t="s">
        <v>541</v>
      </c>
      <c r="C45" s="130"/>
      <c r="D45" s="133"/>
      <c r="E45" s="133"/>
      <c r="F45" s="159" t="s">
        <v>574</v>
      </c>
      <c r="G45" s="160">
        <f aca="true" t="shared" si="4" ref="G45:I46">0+G$47</f>
        <v>1066000</v>
      </c>
      <c r="H45" s="160">
        <f t="shared" si="4"/>
        <v>1066000</v>
      </c>
      <c r="I45" s="160">
        <f t="shared" si="4"/>
        <v>379396.52</v>
      </c>
      <c r="J45" s="299">
        <f t="shared" si="1"/>
        <v>35.59066791744841</v>
      </c>
    </row>
    <row r="46" spans="1:10" s="129" customFormat="1" ht="12.75">
      <c r="A46" s="133"/>
      <c r="B46" s="130"/>
      <c r="C46" s="130"/>
      <c r="D46" s="133"/>
      <c r="E46" s="133" t="s">
        <v>575</v>
      </c>
      <c r="F46" s="131" t="s">
        <v>459</v>
      </c>
      <c r="G46" s="160">
        <f t="shared" si="4"/>
        <v>1066000</v>
      </c>
      <c r="H46" s="160">
        <f t="shared" si="4"/>
        <v>1066000</v>
      </c>
      <c r="I46" s="160">
        <f t="shared" si="4"/>
        <v>379396.52</v>
      </c>
      <c r="J46" s="299">
        <f t="shared" si="1"/>
        <v>35.59066791744841</v>
      </c>
    </row>
    <row r="47" spans="1:10" s="129" customFormat="1" ht="12.75">
      <c r="A47" s="133"/>
      <c r="B47" s="130"/>
      <c r="C47" s="130" t="s">
        <v>321</v>
      </c>
      <c r="D47" s="133" t="s">
        <v>19</v>
      </c>
      <c r="E47" s="270" t="s">
        <v>576</v>
      </c>
      <c r="F47" s="131" t="s">
        <v>460</v>
      </c>
      <c r="G47" s="161">
        <v>1066000</v>
      </c>
      <c r="H47" s="161">
        <v>1066000</v>
      </c>
      <c r="I47" s="132">
        <v>379396.52</v>
      </c>
      <c r="J47" s="301">
        <f t="shared" si="1"/>
        <v>35.59066791744841</v>
      </c>
    </row>
    <row r="48" spans="1:10" s="129" customFormat="1" ht="26.25" customHeight="1">
      <c r="A48" s="133" t="s">
        <v>577</v>
      </c>
      <c r="B48" s="130" t="s">
        <v>541</v>
      </c>
      <c r="C48" s="130"/>
      <c r="D48" s="133"/>
      <c r="E48" s="133"/>
      <c r="F48" s="159" t="s">
        <v>578</v>
      </c>
      <c r="G48" s="160">
        <f aca="true" t="shared" si="5" ref="G48:I49">0+G$50</f>
        <v>97000</v>
      </c>
      <c r="H48" s="160">
        <f t="shared" si="5"/>
        <v>97000</v>
      </c>
      <c r="I48" s="160">
        <f t="shared" si="5"/>
        <v>31401.88</v>
      </c>
      <c r="J48" s="299">
        <f t="shared" si="1"/>
        <v>32.373072164948454</v>
      </c>
    </row>
    <row r="49" spans="1:10" s="129" customFormat="1" ht="12.75">
      <c r="A49" s="133"/>
      <c r="B49" s="130"/>
      <c r="C49" s="130"/>
      <c r="D49" s="133"/>
      <c r="E49" s="133" t="s">
        <v>575</v>
      </c>
      <c r="F49" s="131" t="s">
        <v>459</v>
      </c>
      <c r="G49" s="160">
        <f t="shared" si="5"/>
        <v>97000</v>
      </c>
      <c r="H49" s="160">
        <f t="shared" si="5"/>
        <v>97000</v>
      </c>
      <c r="I49" s="160">
        <f t="shared" si="5"/>
        <v>31401.88</v>
      </c>
      <c r="J49" s="299">
        <f t="shared" si="1"/>
        <v>32.373072164948454</v>
      </c>
    </row>
    <row r="50" spans="1:10" s="129" customFormat="1" ht="12.75">
      <c r="A50" s="133"/>
      <c r="B50" s="130"/>
      <c r="C50" s="130" t="s">
        <v>321</v>
      </c>
      <c r="D50" s="133" t="s">
        <v>579</v>
      </c>
      <c r="E50" s="270" t="s">
        <v>576</v>
      </c>
      <c r="F50" s="131" t="s">
        <v>460</v>
      </c>
      <c r="G50" s="161">
        <v>97000</v>
      </c>
      <c r="H50" s="161">
        <v>97000</v>
      </c>
      <c r="I50" s="132">
        <v>31401.88</v>
      </c>
      <c r="J50" s="301">
        <f t="shared" si="1"/>
        <v>32.373072164948454</v>
      </c>
    </row>
    <row r="51" spans="1:10" s="129" customFormat="1" ht="12.75">
      <c r="A51" s="133" t="s">
        <v>580</v>
      </c>
      <c r="B51" s="130" t="s">
        <v>541</v>
      </c>
      <c r="C51" s="130"/>
      <c r="D51" s="133"/>
      <c r="E51" s="133"/>
      <c r="F51" s="159" t="s">
        <v>581</v>
      </c>
      <c r="G51" s="160">
        <f aca="true" t="shared" si="6" ref="G51:I52">0+G$53</f>
        <v>700000</v>
      </c>
      <c r="H51" s="160">
        <f t="shared" si="6"/>
        <v>700000</v>
      </c>
      <c r="I51" s="160">
        <f t="shared" si="6"/>
        <v>2448.45</v>
      </c>
      <c r="J51" s="299">
        <f t="shared" si="1"/>
        <v>0.34977857142857144</v>
      </c>
    </row>
    <row r="52" spans="1:10" s="129" customFormat="1" ht="12.75">
      <c r="A52" s="133"/>
      <c r="B52" s="130"/>
      <c r="C52" s="130"/>
      <c r="D52" s="133"/>
      <c r="E52" s="133" t="s">
        <v>575</v>
      </c>
      <c r="F52" s="131" t="s">
        <v>459</v>
      </c>
      <c r="G52" s="160">
        <f t="shared" si="6"/>
        <v>700000</v>
      </c>
      <c r="H52" s="160">
        <f t="shared" si="6"/>
        <v>700000</v>
      </c>
      <c r="I52" s="160">
        <f t="shared" si="6"/>
        <v>2448.45</v>
      </c>
      <c r="J52" s="299">
        <f t="shared" si="1"/>
        <v>0.34977857142857144</v>
      </c>
    </row>
    <row r="53" spans="1:10" s="129" customFormat="1" ht="12.75">
      <c r="A53" s="133"/>
      <c r="B53" s="130"/>
      <c r="C53" s="130" t="s">
        <v>321</v>
      </c>
      <c r="D53" s="133" t="s">
        <v>582</v>
      </c>
      <c r="E53" s="270" t="s">
        <v>576</v>
      </c>
      <c r="F53" s="131" t="s">
        <v>460</v>
      </c>
      <c r="G53" s="161">
        <v>700000</v>
      </c>
      <c r="H53" s="161">
        <v>700000</v>
      </c>
      <c r="I53" s="132">
        <v>2448.45</v>
      </c>
      <c r="J53" s="301">
        <f t="shared" si="1"/>
        <v>0.34977857142857144</v>
      </c>
    </row>
    <row r="54" spans="1:10" s="129" customFormat="1" ht="25.5">
      <c r="A54" s="133" t="s">
        <v>583</v>
      </c>
      <c r="B54" s="130" t="s">
        <v>541</v>
      </c>
      <c r="C54" s="130"/>
      <c r="D54" s="133"/>
      <c r="E54" s="133"/>
      <c r="F54" s="159" t="s">
        <v>584</v>
      </c>
      <c r="G54" s="160">
        <f aca="true" t="shared" si="7" ref="G54:I55">0+G$56</f>
        <v>530000</v>
      </c>
      <c r="H54" s="160">
        <f t="shared" si="7"/>
        <v>530000</v>
      </c>
      <c r="I54" s="160">
        <f t="shared" si="7"/>
        <v>12223.7</v>
      </c>
      <c r="J54" s="299">
        <f t="shared" si="1"/>
        <v>2.306358490566038</v>
      </c>
    </row>
    <row r="55" spans="1:10" s="129" customFormat="1" ht="12.75">
      <c r="A55" s="133"/>
      <c r="B55" s="130"/>
      <c r="C55" s="130"/>
      <c r="D55" s="133"/>
      <c r="E55" s="133" t="s">
        <v>575</v>
      </c>
      <c r="F55" s="131" t="s">
        <v>459</v>
      </c>
      <c r="G55" s="160">
        <f t="shared" si="7"/>
        <v>530000</v>
      </c>
      <c r="H55" s="160">
        <f t="shared" si="7"/>
        <v>530000</v>
      </c>
      <c r="I55" s="160">
        <f t="shared" si="7"/>
        <v>12223.7</v>
      </c>
      <c r="J55" s="299">
        <f t="shared" si="1"/>
        <v>2.306358490566038</v>
      </c>
    </row>
    <row r="56" spans="1:10" s="129" customFormat="1" ht="12.75">
      <c r="A56" s="133"/>
      <c r="B56" s="130"/>
      <c r="C56" s="130" t="s">
        <v>321</v>
      </c>
      <c r="D56" s="133" t="s">
        <v>585</v>
      </c>
      <c r="E56" s="270" t="s">
        <v>576</v>
      </c>
      <c r="F56" s="131" t="s">
        <v>460</v>
      </c>
      <c r="G56" s="161">
        <v>530000</v>
      </c>
      <c r="H56" s="161">
        <v>530000</v>
      </c>
      <c r="I56" s="132">
        <v>12223.7</v>
      </c>
      <c r="J56" s="301">
        <f t="shared" si="1"/>
        <v>2.306358490566038</v>
      </c>
    </row>
    <row r="57" spans="1:10" s="129" customFormat="1" ht="12.75">
      <c r="A57" s="133" t="s">
        <v>586</v>
      </c>
      <c r="B57" s="130" t="s">
        <v>541</v>
      </c>
      <c r="C57" s="130"/>
      <c r="D57" s="133"/>
      <c r="E57" s="133"/>
      <c r="F57" s="159" t="s">
        <v>587</v>
      </c>
      <c r="G57" s="160">
        <f aca="true" t="shared" si="8" ref="G57:I58">0+G$59</f>
        <v>75000</v>
      </c>
      <c r="H57" s="160">
        <f t="shared" si="8"/>
        <v>75000</v>
      </c>
      <c r="I57" s="160">
        <f t="shared" si="8"/>
        <v>73877</v>
      </c>
      <c r="J57" s="299">
        <f t="shared" si="1"/>
        <v>98.50266666666667</v>
      </c>
    </row>
    <row r="58" spans="1:10" s="129" customFormat="1" ht="12.75">
      <c r="A58" s="133"/>
      <c r="B58" s="130"/>
      <c r="C58" s="130"/>
      <c r="D58" s="133"/>
      <c r="E58" s="133" t="s">
        <v>575</v>
      </c>
      <c r="F58" s="131" t="s">
        <v>459</v>
      </c>
      <c r="G58" s="160">
        <f t="shared" si="8"/>
        <v>75000</v>
      </c>
      <c r="H58" s="160">
        <f t="shared" si="8"/>
        <v>75000</v>
      </c>
      <c r="I58" s="160">
        <f t="shared" si="8"/>
        <v>73877</v>
      </c>
      <c r="J58" s="299">
        <f t="shared" si="1"/>
        <v>98.50266666666667</v>
      </c>
    </row>
    <row r="59" spans="1:10" s="129" customFormat="1" ht="12.75">
      <c r="A59" s="133"/>
      <c r="B59" s="130"/>
      <c r="C59" s="130" t="s">
        <v>321</v>
      </c>
      <c r="D59" s="133" t="s">
        <v>588</v>
      </c>
      <c r="E59" s="270" t="s">
        <v>576</v>
      </c>
      <c r="F59" s="131" t="s">
        <v>460</v>
      </c>
      <c r="G59" s="161">
        <v>75000</v>
      </c>
      <c r="H59" s="161">
        <v>75000</v>
      </c>
      <c r="I59" s="132">
        <v>73877</v>
      </c>
      <c r="J59" s="301">
        <f t="shared" si="1"/>
        <v>98.50266666666667</v>
      </c>
    </row>
    <row r="60" spans="1:10" s="129" customFormat="1" ht="25.5">
      <c r="A60" s="133" t="s">
        <v>589</v>
      </c>
      <c r="B60" s="130"/>
      <c r="C60" s="130"/>
      <c r="D60" s="133"/>
      <c r="E60" s="133"/>
      <c r="F60" s="159" t="s">
        <v>590</v>
      </c>
      <c r="G60" s="160">
        <f>0+G$61+G$64+G$67+G$70+G$73+G$76</f>
        <v>1927000</v>
      </c>
      <c r="H60" s="160">
        <f>0+H$61+H$64+H$67+H$70+H$73+H$76</f>
        <v>2178500</v>
      </c>
      <c r="I60" s="160">
        <f>0+I$61+I$64+I$67+I$70+I$73+I$76</f>
        <v>1585218.44</v>
      </c>
      <c r="J60" s="299">
        <f t="shared" si="1"/>
        <v>72.76651090199678</v>
      </c>
    </row>
    <row r="61" spans="1:10" s="129" customFormat="1" ht="25.5">
      <c r="A61" s="133" t="s">
        <v>591</v>
      </c>
      <c r="B61" s="130" t="s">
        <v>541</v>
      </c>
      <c r="C61" s="130"/>
      <c r="D61" s="133"/>
      <c r="E61" s="133"/>
      <c r="F61" s="159" t="s">
        <v>592</v>
      </c>
      <c r="G61" s="160">
        <f aca="true" t="shared" si="9" ref="G61:I62">0+G$63</f>
        <v>1024000</v>
      </c>
      <c r="H61" s="160">
        <f t="shared" si="9"/>
        <v>1275500</v>
      </c>
      <c r="I61" s="160">
        <f t="shared" si="9"/>
        <v>1275406.29</v>
      </c>
      <c r="J61" s="299">
        <f t="shared" si="1"/>
        <v>99.99265307722463</v>
      </c>
    </row>
    <row r="62" spans="1:10" s="129" customFormat="1" ht="12.75">
      <c r="A62" s="133"/>
      <c r="B62" s="130"/>
      <c r="C62" s="130"/>
      <c r="D62" s="133"/>
      <c r="E62" s="133" t="s">
        <v>575</v>
      </c>
      <c r="F62" s="131" t="s">
        <v>459</v>
      </c>
      <c r="G62" s="160">
        <f t="shared" si="9"/>
        <v>1024000</v>
      </c>
      <c r="H62" s="160">
        <f t="shared" si="9"/>
        <v>1275500</v>
      </c>
      <c r="I62" s="160">
        <f t="shared" si="9"/>
        <v>1275406.29</v>
      </c>
      <c r="J62" s="299">
        <f t="shared" si="1"/>
        <v>99.99265307722463</v>
      </c>
    </row>
    <row r="63" spans="1:10" s="129" customFormat="1" ht="12.75">
      <c r="A63" s="133"/>
      <c r="B63" s="130"/>
      <c r="C63" s="130" t="s">
        <v>321</v>
      </c>
      <c r="D63" s="133" t="s">
        <v>593</v>
      </c>
      <c r="E63" s="270" t="s">
        <v>576</v>
      </c>
      <c r="F63" s="131" t="s">
        <v>460</v>
      </c>
      <c r="G63" s="161">
        <v>1024000</v>
      </c>
      <c r="H63" s="161">
        <v>1275500</v>
      </c>
      <c r="I63" s="132">
        <v>1275406.29</v>
      </c>
      <c r="J63" s="301">
        <f t="shared" si="1"/>
        <v>99.99265307722463</v>
      </c>
    </row>
    <row r="64" spans="1:10" s="129" customFormat="1" ht="12.75">
      <c r="A64" s="133" t="s">
        <v>594</v>
      </c>
      <c r="B64" s="130" t="s">
        <v>541</v>
      </c>
      <c r="C64" s="130"/>
      <c r="D64" s="133"/>
      <c r="E64" s="133"/>
      <c r="F64" s="159" t="s">
        <v>595</v>
      </c>
      <c r="G64" s="160">
        <f aca="true" t="shared" si="10" ref="G64:I65">0+G$66</f>
        <v>83000</v>
      </c>
      <c r="H64" s="160">
        <f t="shared" si="10"/>
        <v>83000</v>
      </c>
      <c r="I64" s="160">
        <f t="shared" si="10"/>
        <v>74812.15</v>
      </c>
      <c r="J64" s="299">
        <f t="shared" si="1"/>
        <v>90.1351204819277</v>
      </c>
    </row>
    <row r="65" spans="1:10" s="129" customFormat="1" ht="12.75">
      <c r="A65" s="133"/>
      <c r="B65" s="130"/>
      <c r="C65" s="130"/>
      <c r="D65" s="133"/>
      <c r="E65" s="133" t="s">
        <v>575</v>
      </c>
      <c r="F65" s="131" t="s">
        <v>459</v>
      </c>
      <c r="G65" s="160">
        <f t="shared" si="10"/>
        <v>83000</v>
      </c>
      <c r="H65" s="160">
        <f t="shared" si="10"/>
        <v>83000</v>
      </c>
      <c r="I65" s="160">
        <f t="shared" si="10"/>
        <v>74812.15</v>
      </c>
      <c r="J65" s="299">
        <f t="shared" si="1"/>
        <v>90.1351204819277</v>
      </c>
    </row>
    <row r="66" spans="1:10" s="129" customFormat="1" ht="12.75">
      <c r="A66" s="133"/>
      <c r="B66" s="130"/>
      <c r="C66" s="130" t="s">
        <v>321</v>
      </c>
      <c r="D66" s="133" t="s">
        <v>596</v>
      </c>
      <c r="E66" s="270" t="s">
        <v>576</v>
      </c>
      <c r="F66" s="131" t="s">
        <v>460</v>
      </c>
      <c r="G66" s="161">
        <v>83000</v>
      </c>
      <c r="H66" s="161">
        <v>83000</v>
      </c>
      <c r="I66" s="132">
        <v>74812.15</v>
      </c>
      <c r="J66" s="301">
        <f t="shared" si="1"/>
        <v>90.1351204819277</v>
      </c>
    </row>
    <row r="67" spans="1:10" s="129" customFormat="1" ht="12.75">
      <c r="A67" s="133" t="s">
        <v>597</v>
      </c>
      <c r="B67" s="130" t="s">
        <v>541</v>
      </c>
      <c r="C67" s="130"/>
      <c r="D67" s="133"/>
      <c r="E67" s="133"/>
      <c r="F67" s="159" t="s">
        <v>598</v>
      </c>
      <c r="G67" s="160">
        <f aca="true" t="shared" si="11" ref="G67:I68">0+G$69</f>
        <v>145000</v>
      </c>
      <c r="H67" s="160">
        <f t="shared" si="11"/>
        <v>145000</v>
      </c>
      <c r="I67" s="160">
        <f t="shared" si="11"/>
        <v>0</v>
      </c>
      <c r="J67" s="299" t="str">
        <f t="shared" si="1"/>
        <v>-</v>
      </c>
    </row>
    <row r="68" spans="1:10" s="129" customFormat="1" ht="12.75">
      <c r="A68" s="133"/>
      <c r="B68" s="130"/>
      <c r="C68" s="130"/>
      <c r="D68" s="133"/>
      <c r="E68" s="133" t="s">
        <v>575</v>
      </c>
      <c r="F68" s="131" t="s">
        <v>459</v>
      </c>
      <c r="G68" s="160">
        <f t="shared" si="11"/>
        <v>145000</v>
      </c>
      <c r="H68" s="160">
        <f t="shared" si="11"/>
        <v>145000</v>
      </c>
      <c r="I68" s="160">
        <f t="shared" si="11"/>
        <v>0</v>
      </c>
      <c r="J68" s="299" t="str">
        <f t="shared" si="1"/>
        <v>-</v>
      </c>
    </row>
    <row r="69" spans="1:10" s="129" customFormat="1" ht="12.75">
      <c r="A69" s="133"/>
      <c r="B69" s="130"/>
      <c r="C69" s="130" t="s">
        <v>321</v>
      </c>
      <c r="D69" s="133" t="s">
        <v>26</v>
      </c>
      <c r="E69" s="270" t="s">
        <v>576</v>
      </c>
      <c r="F69" s="131" t="s">
        <v>460</v>
      </c>
      <c r="G69" s="161">
        <v>145000</v>
      </c>
      <c r="H69" s="161">
        <v>145000</v>
      </c>
      <c r="I69" s="132">
        <v>0</v>
      </c>
      <c r="J69" s="301" t="str">
        <f t="shared" si="1"/>
        <v>-</v>
      </c>
    </row>
    <row r="70" spans="1:10" s="129" customFormat="1" ht="12.75">
      <c r="A70" s="133" t="s">
        <v>599</v>
      </c>
      <c r="B70" s="130" t="s">
        <v>541</v>
      </c>
      <c r="C70" s="130"/>
      <c r="D70" s="133"/>
      <c r="E70" s="133"/>
      <c r="F70" s="159" t="s">
        <v>600</v>
      </c>
      <c r="G70" s="160">
        <f aca="true" t="shared" si="12" ref="G70:I71">0+G$72</f>
        <v>50000</v>
      </c>
      <c r="H70" s="160">
        <f t="shared" si="12"/>
        <v>50000</v>
      </c>
      <c r="I70" s="160">
        <f t="shared" si="12"/>
        <v>0</v>
      </c>
      <c r="J70" s="299" t="str">
        <f t="shared" si="1"/>
        <v>-</v>
      </c>
    </row>
    <row r="71" spans="1:10" s="129" customFormat="1" ht="12.75">
      <c r="A71" s="133"/>
      <c r="B71" s="130"/>
      <c r="C71" s="130"/>
      <c r="D71" s="133"/>
      <c r="E71" s="133" t="s">
        <v>575</v>
      </c>
      <c r="F71" s="131" t="s">
        <v>459</v>
      </c>
      <c r="G71" s="160">
        <f t="shared" si="12"/>
        <v>50000</v>
      </c>
      <c r="H71" s="160">
        <f t="shared" si="12"/>
        <v>50000</v>
      </c>
      <c r="I71" s="160">
        <f t="shared" si="12"/>
        <v>0</v>
      </c>
      <c r="J71" s="299" t="str">
        <f t="shared" si="1"/>
        <v>-</v>
      </c>
    </row>
    <row r="72" spans="1:10" s="129" customFormat="1" ht="12.75">
      <c r="A72" s="133"/>
      <c r="B72" s="130"/>
      <c r="C72" s="130" t="s">
        <v>321</v>
      </c>
      <c r="D72" s="133" t="s">
        <v>601</v>
      </c>
      <c r="E72" s="270" t="s">
        <v>576</v>
      </c>
      <c r="F72" s="131" t="s">
        <v>460</v>
      </c>
      <c r="G72" s="161">
        <v>50000</v>
      </c>
      <c r="H72" s="161">
        <v>50000</v>
      </c>
      <c r="I72" s="132">
        <v>0</v>
      </c>
      <c r="J72" s="301" t="str">
        <f t="shared" si="1"/>
        <v>-</v>
      </c>
    </row>
    <row r="73" spans="1:10" s="129" customFormat="1" ht="12.75">
      <c r="A73" s="133" t="s">
        <v>602</v>
      </c>
      <c r="B73" s="130" t="s">
        <v>541</v>
      </c>
      <c r="C73" s="130"/>
      <c r="D73" s="133"/>
      <c r="E73" s="133"/>
      <c r="F73" s="159" t="s">
        <v>603</v>
      </c>
      <c r="G73" s="160">
        <f aca="true" t="shared" si="13" ref="G73:I74">0+G$75</f>
        <v>425000</v>
      </c>
      <c r="H73" s="160">
        <f t="shared" si="13"/>
        <v>425000</v>
      </c>
      <c r="I73" s="160">
        <f t="shared" si="13"/>
        <v>211250</v>
      </c>
      <c r="J73" s="299">
        <f t="shared" si="1"/>
        <v>49.705882352941174</v>
      </c>
    </row>
    <row r="74" spans="1:10" s="129" customFormat="1" ht="12.75">
      <c r="A74" s="133"/>
      <c r="B74" s="130"/>
      <c r="C74" s="130"/>
      <c r="D74" s="133"/>
      <c r="E74" s="133" t="s">
        <v>575</v>
      </c>
      <c r="F74" s="131" t="s">
        <v>459</v>
      </c>
      <c r="G74" s="160">
        <f t="shared" si="13"/>
        <v>425000</v>
      </c>
      <c r="H74" s="160">
        <f t="shared" si="13"/>
        <v>425000</v>
      </c>
      <c r="I74" s="160">
        <f t="shared" si="13"/>
        <v>211250</v>
      </c>
      <c r="J74" s="299">
        <f t="shared" si="1"/>
        <v>49.705882352941174</v>
      </c>
    </row>
    <row r="75" spans="1:10" s="129" customFormat="1" ht="12.75">
      <c r="A75" s="133"/>
      <c r="B75" s="130"/>
      <c r="C75" s="130" t="s">
        <v>321</v>
      </c>
      <c r="D75" s="133" t="s">
        <v>604</v>
      </c>
      <c r="E75" s="270" t="s">
        <v>576</v>
      </c>
      <c r="F75" s="131" t="s">
        <v>460</v>
      </c>
      <c r="G75" s="161">
        <v>425000</v>
      </c>
      <c r="H75" s="161">
        <v>425000</v>
      </c>
      <c r="I75" s="132">
        <v>211250</v>
      </c>
      <c r="J75" s="301">
        <f t="shared" si="1"/>
        <v>49.705882352941174</v>
      </c>
    </row>
    <row r="76" spans="1:10" s="129" customFormat="1" ht="12.75">
      <c r="A76" s="133" t="s">
        <v>605</v>
      </c>
      <c r="B76" s="130" t="s">
        <v>541</v>
      </c>
      <c r="C76" s="130"/>
      <c r="D76" s="133"/>
      <c r="E76" s="133"/>
      <c r="F76" s="159" t="s">
        <v>606</v>
      </c>
      <c r="G76" s="160">
        <f aca="true" t="shared" si="14" ref="G76:I77">0+G$78</f>
        <v>200000</v>
      </c>
      <c r="H76" s="160">
        <f t="shared" si="14"/>
        <v>200000</v>
      </c>
      <c r="I76" s="160">
        <f t="shared" si="14"/>
        <v>23750</v>
      </c>
      <c r="J76" s="299">
        <f t="shared" si="1"/>
        <v>11.875</v>
      </c>
    </row>
    <row r="77" spans="1:10" s="129" customFormat="1" ht="12.75">
      <c r="A77" s="133"/>
      <c r="B77" s="130"/>
      <c r="C77" s="130"/>
      <c r="D77" s="133"/>
      <c r="E77" s="133" t="s">
        <v>575</v>
      </c>
      <c r="F77" s="131" t="s">
        <v>459</v>
      </c>
      <c r="G77" s="160">
        <f t="shared" si="14"/>
        <v>200000</v>
      </c>
      <c r="H77" s="160">
        <f t="shared" si="14"/>
        <v>200000</v>
      </c>
      <c r="I77" s="160">
        <f t="shared" si="14"/>
        <v>23750</v>
      </c>
      <c r="J77" s="299">
        <f>IF(OR($H77=0,$I77=0),"-",$I77/$H77*100)</f>
        <v>11.875</v>
      </c>
    </row>
    <row r="78" spans="1:10" s="129" customFormat="1" ht="12.75">
      <c r="A78" s="133"/>
      <c r="B78" s="130"/>
      <c r="C78" s="130" t="s">
        <v>321</v>
      </c>
      <c r="D78" s="133" t="s">
        <v>607</v>
      </c>
      <c r="E78" s="270" t="s">
        <v>576</v>
      </c>
      <c r="F78" s="131" t="s">
        <v>460</v>
      </c>
      <c r="G78" s="161">
        <v>200000</v>
      </c>
      <c r="H78" s="161">
        <v>200000</v>
      </c>
      <c r="I78" s="132">
        <v>23750</v>
      </c>
      <c r="J78" s="301">
        <f>IF(OR($H78=0,$I78=0),"-",$I78/$H78*100)</f>
        <v>11.875</v>
      </c>
    </row>
    <row r="79" spans="1:10" s="129" customFormat="1" ht="12.75">
      <c r="A79" s="266" t="s">
        <v>2594</v>
      </c>
      <c r="B79" s="267"/>
      <c r="C79" s="267"/>
      <c r="D79" s="266"/>
      <c r="E79" s="266"/>
      <c r="F79" s="266" t="s">
        <v>2595</v>
      </c>
      <c r="G79" s="269">
        <f>G80</f>
        <v>6762000</v>
      </c>
      <c r="H79" s="269">
        <f>H80</f>
        <v>6506700</v>
      </c>
      <c r="I79" s="269">
        <f>I80</f>
        <v>3789405.46</v>
      </c>
      <c r="J79" s="298">
        <f>IF(OR($H79=0,$I79=0),"-",$I79/$H79*100)</f>
        <v>58.23851506908264</v>
      </c>
    </row>
    <row r="80" spans="1:10" s="129" customFormat="1" ht="25.5">
      <c r="A80" s="133" t="s">
        <v>608</v>
      </c>
      <c r="B80" s="130"/>
      <c r="C80" s="130"/>
      <c r="D80" s="133"/>
      <c r="E80" s="133"/>
      <c r="F80" s="159" t="s">
        <v>609</v>
      </c>
      <c r="G80" s="160">
        <f>0+G$81+G$84+G$93+G$98+G$103+G$110</f>
        <v>6762000</v>
      </c>
      <c r="H80" s="160">
        <f>0+H$81+H$84+H$93+H$98+H$103+H$110</f>
        <v>6506700</v>
      </c>
      <c r="I80" s="160">
        <f>0+I$81+I$84+I$93+I$98+I$103+I$110</f>
        <v>3789405.46</v>
      </c>
      <c r="J80" s="299">
        <f aca="true" t="shared" si="15" ref="J80:J112">IF(OR($H80=0,$I80=0),"-",$I80/$H80*100)</f>
        <v>58.23851506908264</v>
      </c>
    </row>
    <row r="81" spans="1:10" s="129" customFormat="1" ht="12.75">
      <c r="A81" s="133" t="s">
        <v>610</v>
      </c>
      <c r="B81" s="130" t="s">
        <v>541</v>
      </c>
      <c r="C81" s="130"/>
      <c r="D81" s="133"/>
      <c r="E81" s="133"/>
      <c r="F81" s="159" t="s">
        <v>611</v>
      </c>
      <c r="G81" s="160">
        <f aca="true" t="shared" si="16" ref="G81:I82">0+G$83</f>
        <v>100000</v>
      </c>
      <c r="H81" s="160">
        <f t="shared" si="16"/>
        <v>109000</v>
      </c>
      <c r="I81" s="160">
        <f t="shared" si="16"/>
        <v>108976.1</v>
      </c>
      <c r="J81" s="299">
        <f t="shared" si="15"/>
        <v>99.97807339449541</v>
      </c>
    </row>
    <row r="82" spans="1:10" s="129" customFormat="1" ht="12.75">
      <c r="A82" s="133"/>
      <c r="B82" s="130"/>
      <c r="C82" s="130"/>
      <c r="D82" s="133"/>
      <c r="E82" s="133" t="s">
        <v>543</v>
      </c>
      <c r="F82" s="131" t="s">
        <v>380</v>
      </c>
      <c r="G82" s="160">
        <f t="shared" si="16"/>
        <v>100000</v>
      </c>
      <c r="H82" s="160">
        <f t="shared" si="16"/>
        <v>109000</v>
      </c>
      <c r="I82" s="160">
        <f t="shared" si="16"/>
        <v>108976.1</v>
      </c>
      <c r="J82" s="299">
        <f t="shared" si="15"/>
        <v>99.97807339449541</v>
      </c>
    </row>
    <row r="83" spans="1:10" s="129" customFormat="1" ht="12.75">
      <c r="A83" s="133"/>
      <c r="B83" s="130"/>
      <c r="C83" s="130" t="s">
        <v>19</v>
      </c>
      <c r="D83" s="133" t="s">
        <v>612</v>
      </c>
      <c r="E83" s="270" t="s">
        <v>545</v>
      </c>
      <c r="F83" s="131" t="s">
        <v>387</v>
      </c>
      <c r="G83" s="161">
        <v>100000</v>
      </c>
      <c r="H83" s="161">
        <v>109000</v>
      </c>
      <c r="I83" s="132">
        <v>108976.1</v>
      </c>
      <c r="J83" s="301">
        <f t="shared" si="15"/>
        <v>99.97807339449541</v>
      </c>
    </row>
    <row r="84" spans="1:10" s="129" customFormat="1" ht="12.75">
      <c r="A84" s="133" t="s">
        <v>613</v>
      </c>
      <c r="B84" s="130" t="s">
        <v>541</v>
      </c>
      <c r="C84" s="130"/>
      <c r="D84" s="133"/>
      <c r="E84" s="133"/>
      <c r="F84" s="159" t="s">
        <v>614</v>
      </c>
      <c r="G84" s="160">
        <f>0+G$86+G$88+G$89+G$91+G$92</f>
        <v>355000</v>
      </c>
      <c r="H84" s="160">
        <f>0+H$86+H$88+H$89+H$91+H$92</f>
        <v>355000</v>
      </c>
      <c r="I84" s="160">
        <f>0+I$86+I$88+I$89+I$91+I$92</f>
        <v>206725.46</v>
      </c>
      <c r="J84" s="299">
        <f t="shared" si="15"/>
        <v>58.232523943661974</v>
      </c>
    </row>
    <row r="85" spans="1:10" s="129" customFormat="1" ht="12.75">
      <c r="A85" s="133"/>
      <c r="B85" s="130"/>
      <c r="C85" s="130"/>
      <c r="D85" s="133"/>
      <c r="E85" s="133" t="s">
        <v>543</v>
      </c>
      <c r="F85" s="131" t="s">
        <v>380</v>
      </c>
      <c r="G85" s="160">
        <f>0+G$86</f>
        <v>70000</v>
      </c>
      <c r="H85" s="160">
        <f>0+H$86</f>
        <v>70000</v>
      </c>
      <c r="I85" s="160">
        <f>0+I$86</f>
        <v>64008</v>
      </c>
      <c r="J85" s="299">
        <f t="shared" si="15"/>
        <v>91.44</v>
      </c>
    </row>
    <row r="86" spans="1:10" s="129" customFormat="1" ht="12.75">
      <c r="A86" s="133"/>
      <c r="B86" s="130"/>
      <c r="C86" s="130" t="s">
        <v>19</v>
      </c>
      <c r="D86" s="133" t="s">
        <v>615</v>
      </c>
      <c r="E86" s="270" t="s">
        <v>544</v>
      </c>
      <c r="F86" s="131" t="s">
        <v>383</v>
      </c>
      <c r="G86" s="161">
        <v>70000</v>
      </c>
      <c r="H86" s="161">
        <v>70000</v>
      </c>
      <c r="I86" s="132">
        <v>64008</v>
      </c>
      <c r="J86" s="301">
        <f t="shared" si="15"/>
        <v>91.44</v>
      </c>
    </row>
    <row r="87" spans="1:10" s="129" customFormat="1" ht="12.75">
      <c r="A87" s="133"/>
      <c r="B87" s="130"/>
      <c r="C87" s="130"/>
      <c r="D87" s="133"/>
      <c r="E87" s="133" t="s">
        <v>550</v>
      </c>
      <c r="F87" s="131" t="s">
        <v>391</v>
      </c>
      <c r="G87" s="160">
        <f>0+G$88+G$89</f>
        <v>225000</v>
      </c>
      <c r="H87" s="160">
        <f>0+H$88+H$89</f>
        <v>225000</v>
      </c>
      <c r="I87" s="160">
        <f>0+I$88+I$89</f>
        <v>115574.41</v>
      </c>
      <c r="J87" s="299">
        <f t="shared" si="15"/>
        <v>51.36640444444445</v>
      </c>
    </row>
    <row r="88" spans="1:10" s="129" customFormat="1" ht="12.75">
      <c r="A88" s="133"/>
      <c r="B88" s="130"/>
      <c r="C88" s="130" t="s">
        <v>19</v>
      </c>
      <c r="D88" s="133" t="s">
        <v>616</v>
      </c>
      <c r="E88" s="270" t="s">
        <v>617</v>
      </c>
      <c r="F88" s="131" t="s">
        <v>396</v>
      </c>
      <c r="G88" s="161">
        <v>25000</v>
      </c>
      <c r="H88" s="161">
        <v>25000</v>
      </c>
      <c r="I88" s="132">
        <v>12561.25</v>
      </c>
      <c r="J88" s="301">
        <f t="shared" si="15"/>
        <v>50.245</v>
      </c>
    </row>
    <row r="89" spans="1:10" s="129" customFormat="1" ht="12.75">
      <c r="A89" s="133"/>
      <c r="B89" s="130"/>
      <c r="C89" s="130" t="s">
        <v>19</v>
      </c>
      <c r="D89" s="133" t="s">
        <v>618</v>
      </c>
      <c r="E89" s="270" t="s">
        <v>551</v>
      </c>
      <c r="F89" s="131" t="s">
        <v>391</v>
      </c>
      <c r="G89" s="161">
        <v>200000</v>
      </c>
      <c r="H89" s="161">
        <v>200000</v>
      </c>
      <c r="I89" s="132">
        <v>103013.16</v>
      </c>
      <c r="J89" s="301">
        <f t="shared" si="15"/>
        <v>51.50658</v>
      </c>
    </row>
    <row r="90" spans="1:10" s="129" customFormat="1" ht="12.75">
      <c r="A90" s="133"/>
      <c r="B90" s="130"/>
      <c r="C90" s="130"/>
      <c r="D90" s="133"/>
      <c r="E90" s="133" t="s">
        <v>619</v>
      </c>
      <c r="F90" s="131" t="s">
        <v>404</v>
      </c>
      <c r="G90" s="160">
        <f>0+G$91+G$92</f>
        <v>60000</v>
      </c>
      <c r="H90" s="160">
        <f>0+H$91+H$92</f>
        <v>60000</v>
      </c>
      <c r="I90" s="160">
        <f>0+I$91+I$92</f>
        <v>27143.05</v>
      </c>
      <c r="J90" s="299">
        <f t="shared" si="15"/>
        <v>45.238416666666666</v>
      </c>
    </row>
    <row r="91" spans="1:10" s="129" customFormat="1" ht="12.75">
      <c r="A91" s="133"/>
      <c r="B91" s="130"/>
      <c r="C91" s="130" t="s">
        <v>19</v>
      </c>
      <c r="D91" s="133" t="s">
        <v>620</v>
      </c>
      <c r="E91" s="270" t="s">
        <v>621</v>
      </c>
      <c r="F91" s="131" t="s">
        <v>407</v>
      </c>
      <c r="G91" s="161">
        <v>50000</v>
      </c>
      <c r="H91" s="161">
        <v>50000</v>
      </c>
      <c r="I91" s="132">
        <v>18254.3</v>
      </c>
      <c r="J91" s="301">
        <f t="shared" si="15"/>
        <v>36.508599999999994</v>
      </c>
    </row>
    <row r="92" spans="1:10" s="129" customFormat="1" ht="12.75">
      <c r="A92" s="133"/>
      <c r="B92" s="130"/>
      <c r="C92" s="130" t="s">
        <v>19</v>
      </c>
      <c r="D92" s="133" t="s">
        <v>622</v>
      </c>
      <c r="E92" s="270" t="s">
        <v>623</v>
      </c>
      <c r="F92" s="131" t="s">
        <v>408</v>
      </c>
      <c r="G92" s="161">
        <v>10000</v>
      </c>
      <c r="H92" s="161">
        <v>10000</v>
      </c>
      <c r="I92" s="132">
        <v>8888.75</v>
      </c>
      <c r="J92" s="301">
        <f t="shared" si="15"/>
        <v>88.8875</v>
      </c>
    </row>
    <row r="93" spans="1:10" s="129" customFormat="1" ht="25.5">
      <c r="A93" s="133" t="s">
        <v>624</v>
      </c>
      <c r="B93" s="130" t="s">
        <v>541</v>
      </c>
      <c r="C93" s="130"/>
      <c r="D93" s="133"/>
      <c r="E93" s="133"/>
      <c r="F93" s="159" t="s">
        <v>625</v>
      </c>
      <c r="G93" s="160">
        <f>0+G$95+G$97</f>
        <v>500000</v>
      </c>
      <c r="H93" s="160">
        <f>0+H$95+H$97</f>
        <v>500000</v>
      </c>
      <c r="I93" s="160">
        <f>0+I$95+I$97</f>
        <v>111539.49</v>
      </c>
      <c r="J93" s="299">
        <f t="shared" si="15"/>
        <v>22.307898</v>
      </c>
    </row>
    <row r="94" spans="1:10" s="129" customFormat="1" ht="12.75">
      <c r="A94" s="133"/>
      <c r="B94" s="130"/>
      <c r="C94" s="130"/>
      <c r="D94" s="133"/>
      <c r="E94" s="133" t="s">
        <v>626</v>
      </c>
      <c r="F94" s="131" t="s">
        <v>437</v>
      </c>
      <c r="G94" s="160">
        <f>0+G$95</f>
        <v>400000</v>
      </c>
      <c r="H94" s="160">
        <f>0+H$95</f>
        <v>400000</v>
      </c>
      <c r="I94" s="160">
        <f>0+I$95</f>
        <v>97989.49</v>
      </c>
      <c r="J94" s="299">
        <f t="shared" si="15"/>
        <v>24.4973725</v>
      </c>
    </row>
    <row r="95" spans="1:10" s="129" customFormat="1" ht="12.75">
      <c r="A95" s="133"/>
      <c r="B95" s="130"/>
      <c r="C95" s="130" t="s">
        <v>321</v>
      </c>
      <c r="D95" s="133" t="s">
        <v>627</v>
      </c>
      <c r="E95" s="270" t="s">
        <v>628</v>
      </c>
      <c r="F95" s="131" t="s">
        <v>326</v>
      </c>
      <c r="G95" s="161">
        <v>400000</v>
      </c>
      <c r="H95" s="161">
        <v>400000</v>
      </c>
      <c r="I95" s="132">
        <v>97989.49</v>
      </c>
      <c r="J95" s="301">
        <f t="shared" si="15"/>
        <v>24.4973725</v>
      </c>
    </row>
    <row r="96" spans="1:10" s="129" customFormat="1" ht="12.75">
      <c r="A96" s="133"/>
      <c r="B96" s="130"/>
      <c r="C96" s="130"/>
      <c r="D96" s="133"/>
      <c r="E96" s="133" t="s">
        <v>575</v>
      </c>
      <c r="F96" s="131" t="s">
        <v>459</v>
      </c>
      <c r="G96" s="160">
        <f>0+G$97</f>
        <v>100000</v>
      </c>
      <c r="H96" s="160">
        <f>0+H$97</f>
        <v>100000</v>
      </c>
      <c r="I96" s="160">
        <f>0+I$97</f>
        <v>13550</v>
      </c>
      <c r="J96" s="299">
        <f t="shared" si="15"/>
        <v>13.55</v>
      </c>
    </row>
    <row r="97" spans="1:10" s="129" customFormat="1" ht="12.75">
      <c r="A97" s="133"/>
      <c r="B97" s="130"/>
      <c r="C97" s="130" t="s">
        <v>321</v>
      </c>
      <c r="D97" s="133" t="s">
        <v>629</v>
      </c>
      <c r="E97" s="270" t="s">
        <v>576</v>
      </c>
      <c r="F97" s="131" t="s">
        <v>460</v>
      </c>
      <c r="G97" s="161">
        <v>100000</v>
      </c>
      <c r="H97" s="161">
        <v>100000</v>
      </c>
      <c r="I97" s="132">
        <v>13550</v>
      </c>
      <c r="J97" s="301">
        <f t="shared" si="15"/>
        <v>13.55</v>
      </c>
    </row>
    <row r="98" spans="1:10" s="129" customFormat="1" ht="25.5">
      <c r="A98" s="133" t="s">
        <v>630</v>
      </c>
      <c r="B98" s="130" t="s">
        <v>541</v>
      </c>
      <c r="C98" s="130"/>
      <c r="D98" s="133"/>
      <c r="E98" s="133"/>
      <c r="F98" s="159" t="s">
        <v>631</v>
      </c>
      <c r="G98" s="160">
        <f>0+G$100+G$102</f>
        <v>400000</v>
      </c>
      <c r="H98" s="160">
        <f>0+H$100+H$102</f>
        <v>400000</v>
      </c>
      <c r="I98" s="160">
        <f>0+I$100+I$102</f>
        <v>26928.58</v>
      </c>
      <c r="J98" s="299">
        <f t="shared" si="15"/>
        <v>6.732145000000001</v>
      </c>
    </row>
    <row r="99" spans="1:10" s="129" customFormat="1" ht="12.75">
      <c r="A99" s="133"/>
      <c r="B99" s="130"/>
      <c r="C99" s="130"/>
      <c r="D99" s="133"/>
      <c r="E99" s="133" t="s">
        <v>626</v>
      </c>
      <c r="F99" s="131" t="s">
        <v>437</v>
      </c>
      <c r="G99" s="160">
        <f>0+G$100</f>
        <v>300000</v>
      </c>
      <c r="H99" s="160">
        <f>0+H$100</f>
        <v>300000</v>
      </c>
      <c r="I99" s="160">
        <f>0+I$100</f>
        <v>0</v>
      </c>
      <c r="J99" s="299" t="str">
        <f t="shared" si="15"/>
        <v>-</v>
      </c>
    </row>
    <row r="100" spans="1:10" s="129" customFormat="1" ht="12.75">
      <c r="A100" s="133"/>
      <c r="B100" s="130"/>
      <c r="C100" s="130" t="s">
        <v>321</v>
      </c>
      <c r="D100" s="133" t="s">
        <v>632</v>
      </c>
      <c r="E100" s="270" t="s">
        <v>628</v>
      </c>
      <c r="F100" s="131" t="s">
        <v>326</v>
      </c>
      <c r="G100" s="161">
        <v>300000</v>
      </c>
      <c r="H100" s="161">
        <v>300000</v>
      </c>
      <c r="I100" s="132">
        <v>0</v>
      </c>
      <c r="J100" s="301" t="str">
        <f t="shared" si="15"/>
        <v>-</v>
      </c>
    </row>
    <row r="101" spans="1:10" s="129" customFormat="1" ht="12.75">
      <c r="A101" s="133"/>
      <c r="B101" s="130"/>
      <c r="C101" s="130"/>
      <c r="D101" s="133"/>
      <c r="E101" s="133" t="s">
        <v>575</v>
      </c>
      <c r="F101" s="131" t="s">
        <v>459</v>
      </c>
      <c r="G101" s="160">
        <f>0+G$102</f>
        <v>100000</v>
      </c>
      <c r="H101" s="160">
        <f>0+H$102</f>
        <v>100000</v>
      </c>
      <c r="I101" s="160">
        <f>0+I$102</f>
        <v>26928.58</v>
      </c>
      <c r="J101" s="299">
        <f t="shared" si="15"/>
        <v>26.928580000000004</v>
      </c>
    </row>
    <row r="102" spans="1:10" s="129" customFormat="1" ht="12.75">
      <c r="A102" s="133"/>
      <c r="B102" s="130"/>
      <c r="C102" s="130" t="s">
        <v>321</v>
      </c>
      <c r="D102" s="133" t="s">
        <v>633</v>
      </c>
      <c r="E102" s="270" t="s">
        <v>576</v>
      </c>
      <c r="F102" s="131" t="s">
        <v>460</v>
      </c>
      <c r="G102" s="161">
        <v>100000</v>
      </c>
      <c r="H102" s="161">
        <v>100000</v>
      </c>
      <c r="I102" s="132">
        <v>26928.58</v>
      </c>
      <c r="J102" s="301">
        <f t="shared" si="15"/>
        <v>26.928580000000004</v>
      </c>
    </row>
    <row r="103" spans="1:10" s="129" customFormat="1" ht="38.25">
      <c r="A103" s="133" t="s">
        <v>634</v>
      </c>
      <c r="B103" s="130" t="s">
        <v>541</v>
      </c>
      <c r="C103" s="130"/>
      <c r="D103" s="133"/>
      <c r="E103" s="133"/>
      <c r="F103" s="159" t="s">
        <v>635</v>
      </c>
      <c r="G103" s="160">
        <f>0+G$105+G$107+G$109</f>
        <v>5307000</v>
      </c>
      <c r="H103" s="160">
        <f>0+H$105+H$107+H$109</f>
        <v>5046700</v>
      </c>
      <c r="I103" s="160">
        <f>0+I$105+I$107+I$109</f>
        <v>3335235.83</v>
      </c>
      <c r="J103" s="299">
        <f t="shared" si="15"/>
        <v>66.08745972615769</v>
      </c>
    </row>
    <row r="104" spans="1:10" s="129" customFormat="1" ht="12.75">
      <c r="A104" s="133"/>
      <c r="B104" s="130"/>
      <c r="C104" s="130"/>
      <c r="D104" s="133"/>
      <c r="E104" s="133" t="s">
        <v>626</v>
      </c>
      <c r="F104" s="131" t="s">
        <v>437</v>
      </c>
      <c r="G104" s="160">
        <f>0+G$105</f>
        <v>3793000</v>
      </c>
      <c r="H104" s="160">
        <f>0+H$105</f>
        <v>3603400</v>
      </c>
      <c r="I104" s="160">
        <f>0+I$105</f>
        <v>2132499.14</v>
      </c>
      <c r="J104" s="299">
        <f t="shared" si="15"/>
        <v>59.1801948160071</v>
      </c>
    </row>
    <row r="105" spans="1:10" s="129" customFormat="1" ht="12.75">
      <c r="A105" s="133"/>
      <c r="B105" s="130"/>
      <c r="C105" s="130" t="s">
        <v>636</v>
      </c>
      <c r="D105" s="133" t="s">
        <v>637</v>
      </c>
      <c r="E105" s="270" t="s">
        <v>628</v>
      </c>
      <c r="F105" s="131" t="s">
        <v>326</v>
      </c>
      <c r="G105" s="161">
        <v>3793000</v>
      </c>
      <c r="H105" s="161">
        <v>3603400</v>
      </c>
      <c r="I105" s="132">
        <v>2132499.14</v>
      </c>
      <c r="J105" s="301">
        <f t="shared" si="15"/>
        <v>59.1801948160071</v>
      </c>
    </row>
    <row r="106" spans="1:10" s="129" customFormat="1" ht="12.75">
      <c r="A106" s="133"/>
      <c r="B106" s="130"/>
      <c r="C106" s="130"/>
      <c r="D106" s="133"/>
      <c r="E106" s="133" t="s">
        <v>575</v>
      </c>
      <c r="F106" s="131" t="s">
        <v>459</v>
      </c>
      <c r="G106" s="160">
        <f>0+G$107</f>
        <v>100000</v>
      </c>
      <c r="H106" s="160">
        <f>0+H$107</f>
        <v>100000</v>
      </c>
      <c r="I106" s="160">
        <f>0+I$107</f>
        <v>44700</v>
      </c>
      <c r="J106" s="299">
        <f t="shared" si="15"/>
        <v>44.7</v>
      </c>
    </row>
    <row r="107" spans="1:10" s="129" customFormat="1" ht="12.75">
      <c r="A107" s="133"/>
      <c r="B107" s="130"/>
      <c r="C107" s="130" t="s">
        <v>321</v>
      </c>
      <c r="D107" s="133" t="s">
        <v>638</v>
      </c>
      <c r="E107" s="270" t="s">
        <v>576</v>
      </c>
      <c r="F107" s="131" t="s">
        <v>460</v>
      </c>
      <c r="G107" s="161">
        <v>100000</v>
      </c>
      <c r="H107" s="161">
        <v>100000</v>
      </c>
      <c r="I107" s="132">
        <v>44700</v>
      </c>
      <c r="J107" s="301">
        <f t="shared" si="15"/>
        <v>44.7</v>
      </c>
    </row>
    <row r="108" spans="1:10" s="129" customFormat="1" ht="25.5">
      <c r="A108" s="133"/>
      <c r="B108" s="130"/>
      <c r="C108" s="130"/>
      <c r="D108" s="133"/>
      <c r="E108" s="133" t="s">
        <v>509</v>
      </c>
      <c r="F108" s="131" t="s">
        <v>510</v>
      </c>
      <c r="G108" s="160">
        <f>0+G$109</f>
        <v>1414000</v>
      </c>
      <c r="H108" s="160">
        <f>0+H$109</f>
        <v>1343300</v>
      </c>
      <c r="I108" s="160">
        <f>0+I$109</f>
        <v>1158036.69</v>
      </c>
      <c r="J108" s="299">
        <f t="shared" si="15"/>
        <v>86.20834437579096</v>
      </c>
    </row>
    <row r="109" spans="1:10" s="129" customFormat="1" ht="25.5">
      <c r="A109" s="133"/>
      <c r="B109" s="130"/>
      <c r="C109" s="130" t="s">
        <v>321</v>
      </c>
      <c r="D109" s="133" t="s">
        <v>639</v>
      </c>
      <c r="E109" s="270" t="s">
        <v>511</v>
      </c>
      <c r="F109" s="131" t="s">
        <v>512</v>
      </c>
      <c r="G109" s="161">
        <v>1414000</v>
      </c>
      <c r="H109" s="161">
        <v>1343300</v>
      </c>
      <c r="I109" s="132">
        <v>1158036.69</v>
      </c>
      <c r="J109" s="301">
        <f t="shared" si="15"/>
        <v>86.20834437579096</v>
      </c>
    </row>
    <row r="110" spans="1:10" s="129" customFormat="1" ht="25.5">
      <c r="A110" s="133" t="s">
        <v>640</v>
      </c>
      <c r="B110" s="130" t="s">
        <v>541</v>
      </c>
      <c r="C110" s="130"/>
      <c r="D110" s="133"/>
      <c r="E110" s="133"/>
      <c r="F110" s="159" t="s">
        <v>641</v>
      </c>
      <c r="G110" s="160">
        <f aca="true" t="shared" si="17" ref="G110:I111">0+G$112</f>
        <v>100000</v>
      </c>
      <c r="H110" s="160">
        <f t="shared" si="17"/>
        <v>96000</v>
      </c>
      <c r="I110" s="160">
        <f t="shared" si="17"/>
        <v>0</v>
      </c>
      <c r="J110" s="299" t="str">
        <f t="shared" si="15"/>
        <v>-</v>
      </c>
    </row>
    <row r="111" spans="1:10" s="129" customFormat="1" ht="12.75">
      <c r="A111" s="133"/>
      <c r="B111" s="130"/>
      <c r="C111" s="130"/>
      <c r="D111" s="133"/>
      <c r="E111" s="133" t="s">
        <v>626</v>
      </c>
      <c r="F111" s="131" t="s">
        <v>437</v>
      </c>
      <c r="G111" s="160">
        <f t="shared" si="17"/>
        <v>100000</v>
      </c>
      <c r="H111" s="160">
        <f t="shared" si="17"/>
        <v>96000</v>
      </c>
      <c r="I111" s="160">
        <f t="shared" si="17"/>
        <v>0</v>
      </c>
      <c r="J111" s="299" t="str">
        <f t="shared" si="15"/>
        <v>-</v>
      </c>
    </row>
    <row r="112" spans="1:10" s="129" customFormat="1" ht="12.75">
      <c r="A112" s="133"/>
      <c r="B112" s="130"/>
      <c r="C112" s="130" t="s">
        <v>321</v>
      </c>
      <c r="D112" s="133" t="s">
        <v>642</v>
      </c>
      <c r="E112" s="270" t="s">
        <v>628</v>
      </c>
      <c r="F112" s="131" t="s">
        <v>326</v>
      </c>
      <c r="G112" s="161">
        <v>100000</v>
      </c>
      <c r="H112" s="161">
        <v>96000</v>
      </c>
      <c r="I112" s="132">
        <v>0</v>
      </c>
      <c r="J112" s="301" t="str">
        <f t="shared" si="15"/>
        <v>-</v>
      </c>
    </row>
    <row r="113" spans="1:10" s="129" customFormat="1" ht="6.75" customHeight="1">
      <c r="A113" s="133"/>
      <c r="B113" s="130"/>
      <c r="C113" s="130"/>
      <c r="D113" s="133"/>
      <c r="E113" s="270"/>
      <c r="F113" s="131"/>
      <c r="G113" s="161"/>
      <c r="H113" s="161"/>
      <c r="I113" s="132"/>
      <c r="J113" s="301"/>
    </row>
    <row r="114" spans="1:10" s="129" customFormat="1" ht="25.5">
      <c r="A114" s="266" t="s">
        <v>2596</v>
      </c>
      <c r="B114" s="267"/>
      <c r="C114" s="267"/>
      <c r="D114" s="266"/>
      <c r="E114" s="266"/>
      <c r="F114" s="268" t="s">
        <v>2675</v>
      </c>
      <c r="G114" s="269">
        <f>G116+G258+G425</f>
        <v>249299160</v>
      </c>
      <c r="H114" s="269">
        <f>H116+H258+H425</f>
        <v>248109670</v>
      </c>
      <c r="I114" s="269">
        <f>I116+I258+I425</f>
        <v>213724654.11999997</v>
      </c>
      <c r="J114" s="298">
        <f>IF(OR($H114=0,$I114=0),"-",$I114/$H114*100)</f>
        <v>86.14120284791801</v>
      </c>
    </row>
    <row r="115" spans="1:10" s="121" customFormat="1" ht="6.75" customHeight="1">
      <c r="A115" s="133"/>
      <c r="B115" s="130"/>
      <c r="C115" s="130"/>
      <c r="D115" s="133"/>
      <c r="E115" s="133"/>
      <c r="F115" s="159"/>
      <c r="G115" s="160"/>
      <c r="H115" s="160"/>
      <c r="I115" s="160"/>
      <c r="J115" s="299"/>
    </row>
    <row r="116" spans="1:10" s="129" customFormat="1" ht="12.75">
      <c r="A116" s="266" t="s">
        <v>2597</v>
      </c>
      <c r="B116" s="267"/>
      <c r="C116" s="267"/>
      <c r="D116" s="266"/>
      <c r="E116" s="266"/>
      <c r="F116" s="268" t="s">
        <v>2598</v>
      </c>
      <c r="G116" s="269">
        <f>G117+G167+G179+G192+G196+G221+G236+G252</f>
        <v>134378160</v>
      </c>
      <c r="H116" s="269">
        <f>H117+H167+H179+H192+H196+H221+H236+H252</f>
        <v>133188670</v>
      </c>
      <c r="I116" s="269">
        <f>I117+I167+I179+I192+I196+I221+I236+I252</f>
        <v>115006335.19</v>
      </c>
      <c r="J116" s="298">
        <f>IF(OR($H116=0,$I116=0),"-",$I116/$H116*100)</f>
        <v>86.34843728824681</v>
      </c>
    </row>
    <row r="117" spans="1:10" s="129" customFormat="1" ht="25.5">
      <c r="A117" s="133" t="s">
        <v>643</v>
      </c>
      <c r="B117" s="130"/>
      <c r="C117" s="130"/>
      <c r="D117" s="133"/>
      <c r="E117" s="133"/>
      <c r="F117" s="159" t="s">
        <v>644</v>
      </c>
      <c r="G117" s="160">
        <f>0+G$118+G$123+G$128+G$131+G$136+G$139+G$144+G$147+G$152+G$155+G$158+G$161+G$164</f>
        <v>22957400</v>
      </c>
      <c r="H117" s="160">
        <f>0+H$118+H$123+H$128+H$131+H$136+H$139+H$144+H$147+H$152+H$155+H$158+H$161+H$164</f>
        <v>22636400</v>
      </c>
      <c r="I117" s="160">
        <f>0+I$118+I$123+I$128+I$131+I$136+I$139+I$144+I$147+I$152+I$155+I$158+I$161+I$164</f>
        <v>19099768.009999998</v>
      </c>
      <c r="J117" s="299">
        <f aca="true" t="shared" si="18" ref="J117:J180">IF(OR($H117=0,$I117=0),"-",$I117/$H117*100)</f>
        <v>84.37634964040217</v>
      </c>
    </row>
    <row r="118" spans="1:10" s="129" customFormat="1" ht="12.75">
      <c r="A118" s="133" t="s">
        <v>645</v>
      </c>
      <c r="B118" s="130" t="s">
        <v>646</v>
      </c>
      <c r="C118" s="130"/>
      <c r="D118" s="133"/>
      <c r="E118" s="133"/>
      <c r="F118" s="159" t="s">
        <v>647</v>
      </c>
      <c r="G118" s="160">
        <f>0+G$120+G$122</f>
        <v>650000</v>
      </c>
      <c r="H118" s="160">
        <f>0+H$120+H$122</f>
        <v>650000</v>
      </c>
      <c r="I118" s="160">
        <f>0+I$120+I$122</f>
        <v>0</v>
      </c>
      <c r="J118" s="299" t="str">
        <f t="shared" si="18"/>
        <v>-</v>
      </c>
    </row>
    <row r="119" spans="1:10" s="129" customFormat="1" ht="12.75">
      <c r="A119" s="133"/>
      <c r="B119" s="130"/>
      <c r="C119" s="130"/>
      <c r="D119" s="133"/>
      <c r="E119" s="133" t="s">
        <v>626</v>
      </c>
      <c r="F119" s="131" t="s">
        <v>437</v>
      </c>
      <c r="G119" s="160">
        <f>0+G$120</f>
        <v>600000</v>
      </c>
      <c r="H119" s="160">
        <f>0+H$120</f>
        <v>600000</v>
      </c>
      <c r="I119" s="160">
        <f>0+I$120</f>
        <v>0</v>
      </c>
      <c r="J119" s="299" t="str">
        <f t="shared" si="18"/>
        <v>-</v>
      </c>
    </row>
    <row r="120" spans="1:10" s="129" customFormat="1" ht="12.75">
      <c r="A120" s="133"/>
      <c r="B120" s="130"/>
      <c r="C120" s="130" t="s">
        <v>464</v>
      </c>
      <c r="D120" s="133" t="s">
        <v>531</v>
      </c>
      <c r="E120" s="270" t="s">
        <v>628</v>
      </c>
      <c r="F120" s="131" t="s">
        <v>326</v>
      </c>
      <c r="G120" s="161">
        <v>600000</v>
      </c>
      <c r="H120" s="161">
        <v>600000</v>
      </c>
      <c r="I120" s="132">
        <v>0</v>
      </c>
      <c r="J120" s="301" t="str">
        <f t="shared" si="18"/>
        <v>-</v>
      </c>
    </row>
    <row r="121" spans="1:10" s="129" customFormat="1" ht="12.75">
      <c r="A121" s="133"/>
      <c r="B121" s="130"/>
      <c r="C121" s="130"/>
      <c r="D121" s="133"/>
      <c r="E121" s="133" t="s">
        <v>648</v>
      </c>
      <c r="F121" s="131" t="s">
        <v>441</v>
      </c>
      <c r="G121" s="160">
        <f>0+G$122</f>
        <v>50000</v>
      </c>
      <c r="H121" s="160">
        <f>0+H$122</f>
        <v>50000</v>
      </c>
      <c r="I121" s="160">
        <f>0+I$122</f>
        <v>0</v>
      </c>
      <c r="J121" s="299" t="str">
        <f t="shared" si="18"/>
        <v>-</v>
      </c>
    </row>
    <row r="122" spans="1:10" s="129" customFormat="1" ht="12.75">
      <c r="A122" s="133"/>
      <c r="B122" s="130"/>
      <c r="C122" s="130" t="s">
        <v>26</v>
      </c>
      <c r="D122" s="133" t="s">
        <v>649</v>
      </c>
      <c r="E122" s="270" t="s">
        <v>650</v>
      </c>
      <c r="F122" s="131" t="s">
        <v>443</v>
      </c>
      <c r="G122" s="161">
        <v>50000</v>
      </c>
      <c r="H122" s="161">
        <v>50000</v>
      </c>
      <c r="I122" s="132">
        <v>0</v>
      </c>
      <c r="J122" s="301" t="str">
        <f t="shared" si="18"/>
        <v>-</v>
      </c>
    </row>
    <row r="123" spans="1:10" s="129" customFormat="1" ht="25.5">
      <c r="A123" s="133" t="s">
        <v>651</v>
      </c>
      <c r="B123" s="130" t="s">
        <v>646</v>
      </c>
      <c r="C123" s="130"/>
      <c r="D123" s="133"/>
      <c r="E123" s="133"/>
      <c r="F123" s="159" t="s">
        <v>652</v>
      </c>
      <c r="G123" s="160">
        <f>0+G$125+G$127</f>
        <v>480000</v>
      </c>
      <c r="H123" s="160">
        <f>0+H$125+H$127</f>
        <v>480000</v>
      </c>
      <c r="I123" s="160">
        <f>0+I$125+I$127</f>
        <v>127551.47</v>
      </c>
      <c r="J123" s="299">
        <f t="shared" si="18"/>
        <v>26.573222916666666</v>
      </c>
    </row>
    <row r="124" spans="1:10" s="129" customFormat="1" ht="12.75">
      <c r="A124" s="133"/>
      <c r="B124" s="130"/>
      <c r="C124" s="130"/>
      <c r="D124" s="133"/>
      <c r="E124" s="133" t="s">
        <v>626</v>
      </c>
      <c r="F124" s="131" t="s">
        <v>437</v>
      </c>
      <c r="G124" s="160">
        <f>0+G$125</f>
        <v>80000</v>
      </c>
      <c r="H124" s="160">
        <f>0+H$125</f>
        <v>80000</v>
      </c>
      <c r="I124" s="160">
        <f>0+I$125</f>
        <v>0</v>
      </c>
      <c r="J124" s="299" t="str">
        <f t="shared" si="18"/>
        <v>-</v>
      </c>
    </row>
    <row r="125" spans="1:10" s="129" customFormat="1" ht="12.75">
      <c r="A125" s="133"/>
      <c r="B125" s="130"/>
      <c r="C125" s="130" t="s">
        <v>26</v>
      </c>
      <c r="D125" s="133" t="s">
        <v>653</v>
      </c>
      <c r="E125" s="270" t="s">
        <v>628</v>
      </c>
      <c r="F125" s="131" t="s">
        <v>326</v>
      </c>
      <c r="G125" s="161">
        <v>80000</v>
      </c>
      <c r="H125" s="161">
        <v>80000</v>
      </c>
      <c r="I125" s="132">
        <v>0</v>
      </c>
      <c r="J125" s="301" t="str">
        <f t="shared" si="18"/>
        <v>-</v>
      </c>
    </row>
    <row r="126" spans="1:10" s="129" customFormat="1" ht="12.75">
      <c r="A126" s="133"/>
      <c r="B126" s="130"/>
      <c r="C126" s="130"/>
      <c r="D126" s="133"/>
      <c r="E126" s="133" t="s">
        <v>648</v>
      </c>
      <c r="F126" s="131" t="s">
        <v>441</v>
      </c>
      <c r="G126" s="160">
        <f>0+G$127</f>
        <v>400000</v>
      </c>
      <c r="H126" s="160">
        <f>0+H$127</f>
        <v>400000</v>
      </c>
      <c r="I126" s="160">
        <f>0+I$127</f>
        <v>127551.47</v>
      </c>
      <c r="J126" s="299">
        <f t="shared" si="18"/>
        <v>31.8878675</v>
      </c>
    </row>
    <row r="127" spans="1:10" s="129" customFormat="1" ht="12.75">
      <c r="A127" s="133"/>
      <c r="B127" s="130"/>
      <c r="C127" s="130" t="s">
        <v>26</v>
      </c>
      <c r="D127" s="133" t="s">
        <v>654</v>
      </c>
      <c r="E127" s="270" t="s">
        <v>650</v>
      </c>
      <c r="F127" s="131" t="s">
        <v>443</v>
      </c>
      <c r="G127" s="161">
        <v>400000</v>
      </c>
      <c r="H127" s="161">
        <v>400000</v>
      </c>
      <c r="I127" s="132">
        <v>127551.47</v>
      </c>
      <c r="J127" s="301">
        <f t="shared" si="18"/>
        <v>31.8878675</v>
      </c>
    </row>
    <row r="128" spans="1:10" s="129" customFormat="1" ht="25.5">
      <c r="A128" s="133" t="s">
        <v>655</v>
      </c>
      <c r="B128" s="130" t="s">
        <v>646</v>
      </c>
      <c r="C128" s="130"/>
      <c r="D128" s="133"/>
      <c r="E128" s="133"/>
      <c r="F128" s="159" t="s">
        <v>656</v>
      </c>
      <c r="G128" s="160">
        <f aca="true" t="shared" si="19" ref="G128:I129">0+G$130</f>
        <v>110000</v>
      </c>
      <c r="H128" s="160">
        <f t="shared" si="19"/>
        <v>110000</v>
      </c>
      <c r="I128" s="160">
        <f t="shared" si="19"/>
        <v>0</v>
      </c>
      <c r="J128" s="299" t="str">
        <f t="shared" si="18"/>
        <v>-</v>
      </c>
    </row>
    <row r="129" spans="1:10" s="129" customFormat="1" ht="12.75">
      <c r="A129" s="133"/>
      <c r="B129" s="130"/>
      <c r="C129" s="130"/>
      <c r="D129" s="133"/>
      <c r="E129" s="133" t="s">
        <v>626</v>
      </c>
      <c r="F129" s="131" t="s">
        <v>437</v>
      </c>
      <c r="G129" s="160">
        <f t="shared" si="19"/>
        <v>110000</v>
      </c>
      <c r="H129" s="160">
        <f t="shared" si="19"/>
        <v>110000</v>
      </c>
      <c r="I129" s="160">
        <f t="shared" si="19"/>
        <v>0</v>
      </c>
      <c r="J129" s="299" t="str">
        <f t="shared" si="18"/>
        <v>-</v>
      </c>
    </row>
    <row r="130" spans="1:10" s="129" customFormat="1" ht="12.75">
      <c r="A130" s="133"/>
      <c r="B130" s="130"/>
      <c r="C130" s="130" t="s">
        <v>464</v>
      </c>
      <c r="D130" s="133" t="s">
        <v>657</v>
      </c>
      <c r="E130" s="270" t="s">
        <v>628</v>
      </c>
      <c r="F130" s="131" t="s">
        <v>326</v>
      </c>
      <c r="G130" s="161">
        <v>110000</v>
      </c>
      <c r="H130" s="161">
        <v>110000</v>
      </c>
      <c r="I130" s="132">
        <v>0</v>
      </c>
      <c r="J130" s="301" t="str">
        <f t="shared" si="18"/>
        <v>-</v>
      </c>
    </row>
    <row r="131" spans="1:10" s="129" customFormat="1" ht="25.5">
      <c r="A131" s="133" t="s">
        <v>658</v>
      </c>
      <c r="B131" s="130" t="s">
        <v>646</v>
      </c>
      <c r="C131" s="130"/>
      <c r="D131" s="133"/>
      <c r="E131" s="133"/>
      <c r="F131" s="159" t="s">
        <v>659</v>
      </c>
      <c r="G131" s="160">
        <f>0+G$133+G$135</f>
        <v>1235000</v>
      </c>
      <c r="H131" s="160">
        <f>0+H$133+H$135</f>
        <v>1201500</v>
      </c>
      <c r="I131" s="160">
        <f>0+I$133+I$135</f>
        <v>426893.63</v>
      </c>
      <c r="J131" s="299">
        <f t="shared" si="18"/>
        <v>35.530056595921764</v>
      </c>
    </row>
    <row r="132" spans="1:10" s="129" customFormat="1" ht="12.75">
      <c r="A132" s="133"/>
      <c r="B132" s="130"/>
      <c r="C132" s="130"/>
      <c r="D132" s="133"/>
      <c r="E132" s="133" t="s">
        <v>626</v>
      </c>
      <c r="F132" s="131" t="s">
        <v>437</v>
      </c>
      <c r="G132" s="160">
        <f>0+G$133</f>
        <v>1200000</v>
      </c>
      <c r="H132" s="160">
        <f>0+H$133</f>
        <v>1140000</v>
      </c>
      <c r="I132" s="160">
        <f>0+I$133</f>
        <v>365421.23</v>
      </c>
      <c r="J132" s="299">
        <f t="shared" si="18"/>
        <v>32.05449385964912</v>
      </c>
    </row>
    <row r="133" spans="1:10" s="129" customFormat="1" ht="12.75">
      <c r="A133" s="133"/>
      <c r="B133" s="130"/>
      <c r="C133" s="130" t="s">
        <v>26</v>
      </c>
      <c r="D133" s="133" t="s">
        <v>21</v>
      </c>
      <c r="E133" s="270" t="s">
        <v>628</v>
      </c>
      <c r="F133" s="131" t="s">
        <v>326</v>
      </c>
      <c r="G133" s="161">
        <v>1200000</v>
      </c>
      <c r="H133" s="161">
        <v>1140000</v>
      </c>
      <c r="I133" s="132">
        <v>365421.23</v>
      </c>
      <c r="J133" s="301">
        <f t="shared" si="18"/>
        <v>32.05449385964912</v>
      </c>
    </row>
    <row r="134" spans="1:10" s="129" customFormat="1" ht="12.75">
      <c r="A134" s="133"/>
      <c r="B134" s="130"/>
      <c r="C134" s="130"/>
      <c r="D134" s="133"/>
      <c r="E134" s="133" t="s">
        <v>648</v>
      </c>
      <c r="F134" s="131" t="s">
        <v>441</v>
      </c>
      <c r="G134" s="160">
        <f>0+G$135</f>
        <v>35000</v>
      </c>
      <c r="H134" s="160">
        <f>0+H$135</f>
        <v>61500</v>
      </c>
      <c r="I134" s="160">
        <f>0+I$135</f>
        <v>61472.4</v>
      </c>
      <c r="J134" s="299">
        <f t="shared" si="18"/>
        <v>99.95512195121951</v>
      </c>
    </row>
    <row r="135" spans="1:10" s="129" customFormat="1" ht="12.75">
      <c r="A135" s="133"/>
      <c r="B135" s="130"/>
      <c r="C135" s="130" t="s">
        <v>26</v>
      </c>
      <c r="D135" s="133" t="s">
        <v>660</v>
      </c>
      <c r="E135" s="270" t="s">
        <v>650</v>
      </c>
      <c r="F135" s="131" t="s">
        <v>443</v>
      </c>
      <c r="G135" s="161">
        <v>35000</v>
      </c>
      <c r="H135" s="161">
        <v>61500</v>
      </c>
      <c r="I135" s="132">
        <v>61472.4</v>
      </c>
      <c r="J135" s="301">
        <f t="shared" si="18"/>
        <v>99.95512195121951</v>
      </c>
    </row>
    <row r="136" spans="1:10" s="129" customFormat="1" ht="38.25">
      <c r="A136" s="133" t="s">
        <v>661</v>
      </c>
      <c r="B136" s="130" t="s">
        <v>646</v>
      </c>
      <c r="C136" s="130"/>
      <c r="D136" s="133"/>
      <c r="E136" s="133"/>
      <c r="F136" s="159" t="s">
        <v>662</v>
      </c>
      <c r="G136" s="160">
        <f aca="true" t="shared" si="20" ref="G136:I137">0+G$138</f>
        <v>2050000</v>
      </c>
      <c r="H136" s="160">
        <f t="shared" si="20"/>
        <v>1947500</v>
      </c>
      <c r="I136" s="160">
        <f t="shared" si="20"/>
        <v>1779496.97</v>
      </c>
      <c r="J136" s="299">
        <f t="shared" si="18"/>
        <v>91.37340025673942</v>
      </c>
    </row>
    <row r="137" spans="1:10" s="129" customFormat="1" ht="12.75">
      <c r="A137" s="133"/>
      <c r="B137" s="130"/>
      <c r="C137" s="130"/>
      <c r="D137" s="133"/>
      <c r="E137" s="133" t="s">
        <v>648</v>
      </c>
      <c r="F137" s="131" t="s">
        <v>441</v>
      </c>
      <c r="G137" s="160">
        <f t="shared" si="20"/>
        <v>2050000</v>
      </c>
      <c r="H137" s="160">
        <f t="shared" si="20"/>
        <v>1947500</v>
      </c>
      <c r="I137" s="160">
        <f t="shared" si="20"/>
        <v>1779496.97</v>
      </c>
      <c r="J137" s="299">
        <f t="shared" si="18"/>
        <v>91.37340025673942</v>
      </c>
    </row>
    <row r="138" spans="1:10" s="129" customFormat="1" ht="12.75">
      <c r="A138" s="133"/>
      <c r="B138" s="130"/>
      <c r="C138" s="130" t="s">
        <v>26</v>
      </c>
      <c r="D138" s="133" t="s">
        <v>40</v>
      </c>
      <c r="E138" s="270" t="s">
        <v>650</v>
      </c>
      <c r="F138" s="131" t="s">
        <v>443</v>
      </c>
      <c r="G138" s="161">
        <v>2050000</v>
      </c>
      <c r="H138" s="161">
        <v>1947500</v>
      </c>
      <c r="I138" s="132">
        <v>1779496.97</v>
      </c>
      <c r="J138" s="301">
        <f t="shared" si="18"/>
        <v>91.37340025673942</v>
      </c>
    </row>
    <row r="139" spans="1:10" s="129" customFormat="1" ht="25.5">
      <c r="A139" s="133" t="s">
        <v>663</v>
      </c>
      <c r="B139" s="130" t="s">
        <v>646</v>
      </c>
      <c r="C139" s="130"/>
      <c r="D139" s="133"/>
      <c r="E139" s="133"/>
      <c r="F139" s="159" t="s">
        <v>664</v>
      </c>
      <c r="G139" s="160">
        <f>0+G$141+G$143</f>
        <v>350000</v>
      </c>
      <c r="H139" s="160">
        <f>0+H$141+H$143</f>
        <v>350000</v>
      </c>
      <c r="I139" s="160">
        <f>0+I$141+I$143</f>
        <v>23398.44</v>
      </c>
      <c r="J139" s="299">
        <f t="shared" si="18"/>
        <v>6.685268571428571</v>
      </c>
    </row>
    <row r="140" spans="1:10" s="129" customFormat="1" ht="12.75">
      <c r="A140" s="133"/>
      <c r="B140" s="130"/>
      <c r="C140" s="130"/>
      <c r="D140" s="133"/>
      <c r="E140" s="133" t="s">
        <v>626</v>
      </c>
      <c r="F140" s="131" t="s">
        <v>437</v>
      </c>
      <c r="G140" s="160">
        <f>0+G$141</f>
        <v>300000</v>
      </c>
      <c r="H140" s="160">
        <f>0+H$141</f>
        <v>300000</v>
      </c>
      <c r="I140" s="160">
        <f>0+I$141</f>
        <v>0</v>
      </c>
      <c r="J140" s="299" t="str">
        <f t="shared" si="18"/>
        <v>-</v>
      </c>
    </row>
    <row r="141" spans="1:10" s="129" customFormat="1" ht="12.75">
      <c r="A141" s="133"/>
      <c r="B141" s="130"/>
      <c r="C141" s="130" t="s">
        <v>26</v>
      </c>
      <c r="D141" s="133" t="s">
        <v>122</v>
      </c>
      <c r="E141" s="270" t="s">
        <v>628</v>
      </c>
      <c r="F141" s="131" t="s">
        <v>326</v>
      </c>
      <c r="G141" s="161">
        <v>300000</v>
      </c>
      <c r="H141" s="161">
        <v>300000</v>
      </c>
      <c r="I141" s="132">
        <v>0</v>
      </c>
      <c r="J141" s="301" t="str">
        <f t="shared" si="18"/>
        <v>-</v>
      </c>
    </row>
    <row r="142" spans="1:10" s="129" customFormat="1" ht="12.75">
      <c r="A142" s="133"/>
      <c r="B142" s="130"/>
      <c r="C142" s="130"/>
      <c r="D142" s="133"/>
      <c r="E142" s="133" t="s">
        <v>648</v>
      </c>
      <c r="F142" s="131" t="s">
        <v>441</v>
      </c>
      <c r="G142" s="160">
        <f>0+G$143</f>
        <v>50000</v>
      </c>
      <c r="H142" s="160">
        <f>0+H$143</f>
        <v>50000</v>
      </c>
      <c r="I142" s="160">
        <f>0+I$143</f>
        <v>23398.44</v>
      </c>
      <c r="J142" s="299">
        <f t="shared" si="18"/>
        <v>46.796879999999994</v>
      </c>
    </row>
    <row r="143" spans="1:10" s="129" customFormat="1" ht="12.75">
      <c r="A143" s="133"/>
      <c r="B143" s="130"/>
      <c r="C143" s="130" t="s">
        <v>26</v>
      </c>
      <c r="D143" s="133" t="s">
        <v>198</v>
      </c>
      <c r="E143" s="270" t="s">
        <v>650</v>
      </c>
      <c r="F143" s="131" t="s">
        <v>443</v>
      </c>
      <c r="G143" s="161">
        <v>50000</v>
      </c>
      <c r="H143" s="161">
        <v>50000</v>
      </c>
      <c r="I143" s="132">
        <v>23398.44</v>
      </c>
      <c r="J143" s="301">
        <f t="shared" si="18"/>
        <v>46.796879999999994</v>
      </c>
    </row>
    <row r="144" spans="1:10" s="129" customFormat="1" ht="25.5">
      <c r="A144" s="133" t="s">
        <v>665</v>
      </c>
      <c r="B144" s="130" t="s">
        <v>646</v>
      </c>
      <c r="C144" s="130"/>
      <c r="D144" s="133"/>
      <c r="E144" s="133"/>
      <c r="F144" s="159" t="s">
        <v>666</v>
      </c>
      <c r="G144" s="160">
        <f aca="true" t="shared" si="21" ref="G144:I145">0+G$146</f>
        <v>60000</v>
      </c>
      <c r="H144" s="160">
        <f t="shared" si="21"/>
        <v>60000</v>
      </c>
      <c r="I144" s="160">
        <f t="shared" si="21"/>
        <v>57835.7</v>
      </c>
      <c r="J144" s="299">
        <f t="shared" si="18"/>
        <v>96.39283333333333</v>
      </c>
    </row>
    <row r="145" spans="1:10" s="129" customFormat="1" ht="12.75">
      <c r="A145" s="133"/>
      <c r="B145" s="130"/>
      <c r="C145" s="130"/>
      <c r="D145" s="133"/>
      <c r="E145" s="133" t="s">
        <v>648</v>
      </c>
      <c r="F145" s="131" t="s">
        <v>441</v>
      </c>
      <c r="G145" s="160">
        <f t="shared" si="21"/>
        <v>60000</v>
      </c>
      <c r="H145" s="160">
        <f t="shared" si="21"/>
        <v>60000</v>
      </c>
      <c r="I145" s="160">
        <f t="shared" si="21"/>
        <v>57835.7</v>
      </c>
      <c r="J145" s="299">
        <f t="shared" si="18"/>
        <v>96.39283333333333</v>
      </c>
    </row>
    <row r="146" spans="1:10" s="129" customFormat="1" ht="12.75">
      <c r="A146" s="133"/>
      <c r="B146" s="130"/>
      <c r="C146" s="130" t="s">
        <v>26</v>
      </c>
      <c r="D146" s="133" t="s">
        <v>667</v>
      </c>
      <c r="E146" s="270" t="s">
        <v>650</v>
      </c>
      <c r="F146" s="131" t="s">
        <v>443</v>
      </c>
      <c r="G146" s="161">
        <v>60000</v>
      </c>
      <c r="H146" s="161">
        <v>60000</v>
      </c>
      <c r="I146" s="132">
        <v>57835.7</v>
      </c>
      <c r="J146" s="301">
        <f t="shared" si="18"/>
        <v>96.39283333333333</v>
      </c>
    </row>
    <row r="147" spans="1:10" s="129" customFormat="1" ht="25.5">
      <c r="A147" s="133" t="s">
        <v>668</v>
      </c>
      <c r="B147" s="130" t="s">
        <v>646</v>
      </c>
      <c r="C147" s="130"/>
      <c r="D147" s="133"/>
      <c r="E147" s="133"/>
      <c r="F147" s="159" t="s">
        <v>669</v>
      </c>
      <c r="G147" s="160">
        <f>0+G$149+G$151</f>
        <v>110000</v>
      </c>
      <c r="H147" s="160">
        <f>0+H$149+H$151</f>
        <v>110000</v>
      </c>
      <c r="I147" s="160">
        <f>0+I$149+I$151</f>
        <v>0</v>
      </c>
      <c r="J147" s="299" t="str">
        <f t="shared" si="18"/>
        <v>-</v>
      </c>
    </row>
    <row r="148" spans="1:10" s="129" customFormat="1" ht="12.75">
      <c r="A148" s="133"/>
      <c r="B148" s="130"/>
      <c r="C148" s="130"/>
      <c r="D148" s="133"/>
      <c r="E148" s="133" t="s">
        <v>626</v>
      </c>
      <c r="F148" s="131" t="s">
        <v>437</v>
      </c>
      <c r="G148" s="160">
        <f>0+G$149</f>
        <v>50000</v>
      </c>
      <c r="H148" s="160">
        <f>0+H$149</f>
        <v>50000</v>
      </c>
      <c r="I148" s="160">
        <f>0+I$149</f>
        <v>0</v>
      </c>
      <c r="J148" s="299" t="str">
        <f t="shared" si="18"/>
        <v>-</v>
      </c>
    </row>
    <row r="149" spans="1:10" s="129" customFormat="1" ht="12.75">
      <c r="A149" s="133"/>
      <c r="B149" s="130"/>
      <c r="C149" s="130" t="s">
        <v>26</v>
      </c>
      <c r="D149" s="133" t="s">
        <v>290</v>
      </c>
      <c r="E149" s="270" t="s">
        <v>628</v>
      </c>
      <c r="F149" s="131" t="s">
        <v>326</v>
      </c>
      <c r="G149" s="161">
        <v>50000</v>
      </c>
      <c r="H149" s="161">
        <v>50000</v>
      </c>
      <c r="I149" s="132">
        <v>0</v>
      </c>
      <c r="J149" s="301" t="str">
        <f t="shared" si="18"/>
        <v>-</v>
      </c>
    </row>
    <row r="150" spans="1:10" s="129" customFormat="1" ht="12.75">
      <c r="A150" s="133"/>
      <c r="B150" s="130"/>
      <c r="C150" s="130"/>
      <c r="D150" s="133"/>
      <c r="E150" s="133" t="s">
        <v>648</v>
      </c>
      <c r="F150" s="131" t="s">
        <v>441</v>
      </c>
      <c r="G150" s="160">
        <f>0+G$151</f>
        <v>60000</v>
      </c>
      <c r="H150" s="160">
        <f>0+H$151</f>
        <v>60000</v>
      </c>
      <c r="I150" s="160">
        <f>0+I$151</f>
        <v>0</v>
      </c>
      <c r="J150" s="299" t="str">
        <f t="shared" si="18"/>
        <v>-</v>
      </c>
    </row>
    <row r="151" spans="1:10" s="129" customFormat="1" ht="12.75">
      <c r="A151" s="133"/>
      <c r="B151" s="130"/>
      <c r="C151" s="130" t="s">
        <v>26</v>
      </c>
      <c r="D151" s="133" t="s">
        <v>670</v>
      </c>
      <c r="E151" s="270" t="s">
        <v>650</v>
      </c>
      <c r="F151" s="131" t="s">
        <v>443</v>
      </c>
      <c r="G151" s="161">
        <v>60000</v>
      </c>
      <c r="H151" s="161">
        <v>60000</v>
      </c>
      <c r="I151" s="132">
        <v>0</v>
      </c>
      <c r="J151" s="301" t="str">
        <f t="shared" si="18"/>
        <v>-</v>
      </c>
    </row>
    <row r="152" spans="1:10" s="129" customFormat="1" ht="25.5">
      <c r="A152" s="133" t="s">
        <v>671</v>
      </c>
      <c r="B152" s="130" t="s">
        <v>646</v>
      </c>
      <c r="C152" s="130"/>
      <c r="D152" s="133"/>
      <c r="E152" s="133"/>
      <c r="F152" s="159" t="s">
        <v>672</v>
      </c>
      <c r="G152" s="160">
        <f aca="true" t="shared" si="22" ref="G152:I153">0+G$154</f>
        <v>3700000</v>
      </c>
      <c r="H152" s="160">
        <f t="shared" si="22"/>
        <v>3515000</v>
      </c>
      <c r="I152" s="160">
        <f t="shared" si="22"/>
        <v>2969012.49</v>
      </c>
      <c r="J152" s="299">
        <f t="shared" si="18"/>
        <v>84.46692716927454</v>
      </c>
    </row>
    <row r="153" spans="1:10" s="129" customFormat="1" ht="12.75">
      <c r="A153" s="133"/>
      <c r="B153" s="130"/>
      <c r="C153" s="130"/>
      <c r="D153" s="133"/>
      <c r="E153" s="133" t="s">
        <v>648</v>
      </c>
      <c r="F153" s="131" t="s">
        <v>441</v>
      </c>
      <c r="G153" s="160">
        <f t="shared" si="22"/>
        <v>3700000</v>
      </c>
      <c r="H153" s="160">
        <f t="shared" si="22"/>
        <v>3515000</v>
      </c>
      <c r="I153" s="160">
        <f t="shared" si="22"/>
        <v>2969012.49</v>
      </c>
      <c r="J153" s="299">
        <f t="shared" si="18"/>
        <v>84.46692716927454</v>
      </c>
    </row>
    <row r="154" spans="1:10" s="129" customFormat="1" ht="12.75">
      <c r="A154" s="133"/>
      <c r="B154" s="130"/>
      <c r="C154" s="130" t="s">
        <v>26</v>
      </c>
      <c r="D154" s="133" t="s">
        <v>673</v>
      </c>
      <c r="E154" s="270" t="s">
        <v>650</v>
      </c>
      <c r="F154" s="131" t="s">
        <v>443</v>
      </c>
      <c r="G154" s="161">
        <v>3700000</v>
      </c>
      <c r="H154" s="161">
        <v>3515000</v>
      </c>
      <c r="I154" s="132">
        <v>2969012.49</v>
      </c>
      <c r="J154" s="301">
        <f t="shared" si="18"/>
        <v>84.46692716927454</v>
      </c>
    </row>
    <row r="155" spans="1:10" s="129" customFormat="1" ht="25.5">
      <c r="A155" s="133" t="s">
        <v>674</v>
      </c>
      <c r="B155" s="130" t="s">
        <v>646</v>
      </c>
      <c r="C155" s="130"/>
      <c r="D155" s="133"/>
      <c r="E155" s="133"/>
      <c r="F155" s="159" t="s">
        <v>675</v>
      </c>
      <c r="G155" s="160">
        <f aca="true" t="shared" si="23" ref="G155:I156">0+G$157</f>
        <v>11052400</v>
      </c>
      <c r="H155" s="160">
        <f t="shared" si="23"/>
        <v>11052400</v>
      </c>
      <c r="I155" s="160">
        <f t="shared" si="23"/>
        <v>11052347.99</v>
      </c>
      <c r="J155" s="299">
        <f t="shared" si="18"/>
        <v>99.99952942347363</v>
      </c>
    </row>
    <row r="156" spans="1:10" s="129" customFormat="1" ht="12.75">
      <c r="A156" s="133"/>
      <c r="B156" s="130"/>
      <c r="C156" s="130"/>
      <c r="D156" s="133"/>
      <c r="E156" s="133" t="s">
        <v>648</v>
      </c>
      <c r="F156" s="131" t="s">
        <v>441</v>
      </c>
      <c r="G156" s="160">
        <f t="shared" si="23"/>
        <v>11052400</v>
      </c>
      <c r="H156" s="160">
        <f t="shared" si="23"/>
        <v>11052400</v>
      </c>
      <c r="I156" s="160">
        <f t="shared" si="23"/>
        <v>11052347.99</v>
      </c>
      <c r="J156" s="299">
        <f t="shared" si="18"/>
        <v>99.99952942347363</v>
      </c>
    </row>
    <row r="157" spans="1:10" s="129" customFormat="1" ht="12.75">
      <c r="A157" s="133"/>
      <c r="B157" s="130"/>
      <c r="C157" s="130" t="s">
        <v>464</v>
      </c>
      <c r="D157" s="133" t="s">
        <v>321</v>
      </c>
      <c r="E157" s="270" t="s">
        <v>650</v>
      </c>
      <c r="F157" s="131" t="s">
        <v>443</v>
      </c>
      <c r="G157" s="161">
        <v>11052400</v>
      </c>
      <c r="H157" s="161">
        <v>11052400</v>
      </c>
      <c r="I157" s="132">
        <v>11052347.99</v>
      </c>
      <c r="J157" s="301">
        <f t="shared" si="18"/>
        <v>99.99952942347363</v>
      </c>
    </row>
    <row r="158" spans="1:10" s="129" customFormat="1" ht="25.5">
      <c r="A158" s="133" t="s">
        <v>676</v>
      </c>
      <c r="B158" s="130" t="s">
        <v>646</v>
      </c>
      <c r="C158" s="130"/>
      <c r="D158" s="133"/>
      <c r="E158" s="133"/>
      <c r="F158" s="159" t="s">
        <v>677</v>
      </c>
      <c r="G158" s="160">
        <f aca="true" t="shared" si="24" ref="G158:I159">0+G$160</f>
        <v>900000</v>
      </c>
      <c r="H158" s="160">
        <f t="shared" si="24"/>
        <v>900000</v>
      </c>
      <c r="I158" s="160">
        <f t="shared" si="24"/>
        <v>896097.65</v>
      </c>
      <c r="J158" s="299">
        <f t="shared" si="18"/>
        <v>99.56640555555556</v>
      </c>
    </row>
    <row r="159" spans="1:10" s="129" customFormat="1" ht="12.75">
      <c r="A159" s="133"/>
      <c r="B159" s="130"/>
      <c r="C159" s="130"/>
      <c r="D159" s="133"/>
      <c r="E159" s="133" t="s">
        <v>648</v>
      </c>
      <c r="F159" s="131" t="s">
        <v>441</v>
      </c>
      <c r="G159" s="160">
        <f t="shared" si="24"/>
        <v>900000</v>
      </c>
      <c r="H159" s="160">
        <f t="shared" si="24"/>
        <v>900000</v>
      </c>
      <c r="I159" s="160">
        <f t="shared" si="24"/>
        <v>896097.65</v>
      </c>
      <c r="J159" s="299">
        <f t="shared" si="18"/>
        <v>99.56640555555556</v>
      </c>
    </row>
    <row r="160" spans="1:10" s="129" customFormat="1" ht="12.75">
      <c r="A160" s="133"/>
      <c r="B160" s="130"/>
      <c r="C160" s="130" t="s">
        <v>26</v>
      </c>
      <c r="D160" s="133" t="s">
        <v>234</v>
      </c>
      <c r="E160" s="270" t="s">
        <v>650</v>
      </c>
      <c r="F160" s="131" t="s">
        <v>443</v>
      </c>
      <c r="G160" s="161">
        <v>900000</v>
      </c>
      <c r="H160" s="161">
        <v>900000</v>
      </c>
      <c r="I160" s="132">
        <v>896097.65</v>
      </c>
      <c r="J160" s="301">
        <f t="shared" si="18"/>
        <v>99.56640555555556</v>
      </c>
    </row>
    <row r="161" spans="1:10" s="129" customFormat="1" ht="25.5">
      <c r="A161" s="133" t="s">
        <v>678</v>
      </c>
      <c r="B161" s="130" t="s">
        <v>646</v>
      </c>
      <c r="C161" s="130"/>
      <c r="D161" s="133"/>
      <c r="E161" s="133"/>
      <c r="F161" s="159" t="s">
        <v>679</v>
      </c>
      <c r="G161" s="160">
        <f aca="true" t="shared" si="25" ref="G161:I162">0+G$163</f>
        <v>2160000</v>
      </c>
      <c r="H161" s="160">
        <f t="shared" si="25"/>
        <v>2160000</v>
      </c>
      <c r="I161" s="160">
        <f t="shared" si="25"/>
        <v>1755883.67</v>
      </c>
      <c r="J161" s="299">
        <f t="shared" si="18"/>
        <v>81.29091064814814</v>
      </c>
    </row>
    <row r="162" spans="1:10" s="129" customFormat="1" ht="12.75">
      <c r="A162" s="133"/>
      <c r="B162" s="130"/>
      <c r="C162" s="130"/>
      <c r="D162" s="133"/>
      <c r="E162" s="133" t="s">
        <v>680</v>
      </c>
      <c r="F162" s="131" t="s">
        <v>415</v>
      </c>
      <c r="G162" s="160">
        <f t="shared" si="25"/>
        <v>2160000</v>
      </c>
      <c r="H162" s="160">
        <f t="shared" si="25"/>
        <v>2160000</v>
      </c>
      <c r="I162" s="160">
        <f t="shared" si="25"/>
        <v>1755883.67</v>
      </c>
      <c r="J162" s="299">
        <f t="shared" si="18"/>
        <v>81.29091064814814</v>
      </c>
    </row>
    <row r="163" spans="1:10" s="129" customFormat="1" ht="12.75">
      <c r="A163" s="133"/>
      <c r="B163" s="130"/>
      <c r="C163" s="130" t="s">
        <v>321</v>
      </c>
      <c r="D163" s="133" t="s">
        <v>681</v>
      </c>
      <c r="E163" s="270" t="s">
        <v>682</v>
      </c>
      <c r="F163" s="131" t="s">
        <v>418</v>
      </c>
      <c r="G163" s="161">
        <v>2160000</v>
      </c>
      <c r="H163" s="161">
        <v>2160000</v>
      </c>
      <c r="I163" s="132">
        <v>1755883.67</v>
      </c>
      <c r="J163" s="301">
        <f t="shared" si="18"/>
        <v>81.29091064814814</v>
      </c>
    </row>
    <row r="164" spans="1:10" s="129" customFormat="1" ht="38.25">
      <c r="A164" s="133" t="s">
        <v>683</v>
      </c>
      <c r="B164" s="130" t="s">
        <v>646</v>
      </c>
      <c r="C164" s="130"/>
      <c r="D164" s="133"/>
      <c r="E164" s="133"/>
      <c r="F164" s="159" t="s">
        <v>684</v>
      </c>
      <c r="G164" s="160">
        <f aca="true" t="shared" si="26" ref="G164:I165">0+G$166</f>
        <v>100000</v>
      </c>
      <c r="H164" s="160">
        <f t="shared" si="26"/>
        <v>100000</v>
      </c>
      <c r="I164" s="160">
        <f t="shared" si="26"/>
        <v>11250</v>
      </c>
      <c r="J164" s="299">
        <f t="shared" si="18"/>
        <v>11.25</v>
      </c>
    </row>
    <row r="165" spans="1:10" s="129" customFormat="1" ht="12.75">
      <c r="A165" s="133"/>
      <c r="B165" s="130"/>
      <c r="C165" s="130"/>
      <c r="D165" s="133"/>
      <c r="E165" s="133" t="s">
        <v>648</v>
      </c>
      <c r="F165" s="131" t="s">
        <v>441</v>
      </c>
      <c r="G165" s="160">
        <f t="shared" si="26"/>
        <v>100000</v>
      </c>
      <c r="H165" s="160">
        <f t="shared" si="26"/>
        <v>100000</v>
      </c>
      <c r="I165" s="160">
        <f t="shared" si="26"/>
        <v>11250</v>
      </c>
      <c r="J165" s="299">
        <f t="shared" si="18"/>
        <v>11.25</v>
      </c>
    </row>
    <row r="166" spans="1:10" s="129" customFormat="1" ht="12.75">
      <c r="A166" s="133"/>
      <c r="B166" s="130"/>
      <c r="C166" s="130" t="s">
        <v>26</v>
      </c>
      <c r="D166" s="133" t="s">
        <v>685</v>
      </c>
      <c r="E166" s="270" t="s">
        <v>650</v>
      </c>
      <c r="F166" s="131" t="s">
        <v>443</v>
      </c>
      <c r="G166" s="161">
        <v>100000</v>
      </c>
      <c r="H166" s="161">
        <v>100000</v>
      </c>
      <c r="I166" s="132">
        <v>11250</v>
      </c>
      <c r="J166" s="301">
        <f t="shared" si="18"/>
        <v>11.25</v>
      </c>
    </row>
    <row r="167" spans="1:10" s="129" customFormat="1" ht="12.75">
      <c r="A167" s="133" t="s">
        <v>686</v>
      </c>
      <c r="B167" s="130"/>
      <c r="C167" s="130"/>
      <c r="D167" s="133"/>
      <c r="E167" s="133"/>
      <c r="F167" s="159" t="s">
        <v>687</v>
      </c>
      <c r="G167" s="160">
        <f>0+G$168+G$172+G$175</f>
        <v>6110000</v>
      </c>
      <c r="H167" s="160">
        <f>0+H$168+H$172+H$175</f>
        <v>5925700</v>
      </c>
      <c r="I167" s="160">
        <f>0+I$168+I$172+I$175</f>
        <v>2881919.5</v>
      </c>
      <c r="J167" s="299">
        <f t="shared" si="18"/>
        <v>48.63424574311896</v>
      </c>
    </row>
    <row r="168" spans="1:10" s="129" customFormat="1" ht="38.25">
      <c r="A168" s="133" t="s">
        <v>688</v>
      </c>
      <c r="B168" s="130" t="s">
        <v>689</v>
      </c>
      <c r="C168" s="130"/>
      <c r="D168" s="133"/>
      <c r="E168" s="133"/>
      <c r="F168" s="159" t="s">
        <v>690</v>
      </c>
      <c r="G168" s="160">
        <f aca="true" t="shared" si="27" ref="G168:I169">0+G$170+G$171</f>
        <v>3100000</v>
      </c>
      <c r="H168" s="160">
        <f t="shared" si="27"/>
        <v>3000000</v>
      </c>
      <c r="I168" s="160">
        <f t="shared" si="27"/>
        <v>1958610.19</v>
      </c>
      <c r="J168" s="299">
        <f t="shared" si="18"/>
        <v>65.28700633333332</v>
      </c>
    </row>
    <row r="169" spans="1:10" s="129" customFormat="1" ht="12.75">
      <c r="A169" s="133"/>
      <c r="B169" s="130"/>
      <c r="C169" s="130"/>
      <c r="D169" s="133"/>
      <c r="E169" s="133" t="s">
        <v>648</v>
      </c>
      <c r="F169" s="131" t="s">
        <v>441</v>
      </c>
      <c r="G169" s="160">
        <f t="shared" si="27"/>
        <v>3100000</v>
      </c>
      <c r="H169" s="160">
        <f t="shared" si="27"/>
        <v>3000000</v>
      </c>
      <c r="I169" s="160">
        <f t="shared" si="27"/>
        <v>1958610.19</v>
      </c>
      <c r="J169" s="299">
        <f t="shared" si="18"/>
        <v>65.28700633333332</v>
      </c>
    </row>
    <row r="170" spans="1:10" s="129" customFormat="1" ht="12.75">
      <c r="A170" s="133"/>
      <c r="B170" s="130"/>
      <c r="C170" s="130" t="s">
        <v>26</v>
      </c>
      <c r="D170" s="133" t="s">
        <v>691</v>
      </c>
      <c r="E170" s="270" t="s">
        <v>650</v>
      </c>
      <c r="F170" s="131" t="s">
        <v>443</v>
      </c>
      <c r="G170" s="161">
        <v>2000000</v>
      </c>
      <c r="H170" s="161">
        <v>1900000</v>
      </c>
      <c r="I170" s="132">
        <v>1428139.71</v>
      </c>
      <c r="J170" s="301">
        <f t="shared" si="18"/>
        <v>75.16524789473684</v>
      </c>
    </row>
    <row r="171" spans="1:10" s="129" customFormat="1" ht="12.75">
      <c r="A171" s="133"/>
      <c r="B171" s="130"/>
      <c r="C171" s="130" t="s">
        <v>692</v>
      </c>
      <c r="D171" s="133" t="s">
        <v>693</v>
      </c>
      <c r="E171" s="270" t="s">
        <v>694</v>
      </c>
      <c r="F171" s="131" t="s">
        <v>444</v>
      </c>
      <c r="G171" s="161">
        <v>1100000</v>
      </c>
      <c r="H171" s="161">
        <v>1100000</v>
      </c>
      <c r="I171" s="132">
        <v>530470.48</v>
      </c>
      <c r="J171" s="301">
        <f t="shared" si="18"/>
        <v>48.224589090909085</v>
      </c>
    </row>
    <row r="172" spans="1:10" s="129" customFormat="1" ht="38.25">
      <c r="A172" s="133" t="s">
        <v>695</v>
      </c>
      <c r="B172" s="130" t="s">
        <v>689</v>
      </c>
      <c r="C172" s="130"/>
      <c r="D172" s="133"/>
      <c r="E172" s="133"/>
      <c r="F172" s="159" t="s">
        <v>696</v>
      </c>
      <c r="G172" s="160">
        <f aca="true" t="shared" si="28" ref="G172:I173">0+G$174</f>
        <v>1100000</v>
      </c>
      <c r="H172" s="160">
        <f t="shared" si="28"/>
        <v>1100000</v>
      </c>
      <c r="I172" s="160">
        <f t="shared" si="28"/>
        <v>0</v>
      </c>
      <c r="J172" s="299" t="str">
        <f t="shared" si="18"/>
        <v>-</v>
      </c>
    </row>
    <row r="173" spans="1:10" s="129" customFormat="1" ht="12.75">
      <c r="A173" s="133"/>
      <c r="B173" s="130"/>
      <c r="C173" s="130"/>
      <c r="D173" s="133"/>
      <c r="E173" s="133" t="s">
        <v>648</v>
      </c>
      <c r="F173" s="131" t="s">
        <v>441</v>
      </c>
      <c r="G173" s="160">
        <f t="shared" si="28"/>
        <v>1100000</v>
      </c>
      <c r="H173" s="160">
        <f t="shared" si="28"/>
        <v>1100000</v>
      </c>
      <c r="I173" s="160">
        <f t="shared" si="28"/>
        <v>0</v>
      </c>
      <c r="J173" s="299" t="str">
        <f t="shared" si="18"/>
        <v>-</v>
      </c>
    </row>
    <row r="174" spans="1:10" s="129" customFormat="1" ht="12.75">
      <c r="A174" s="133"/>
      <c r="B174" s="130"/>
      <c r="C174" s="130" t="s">
        <v>26</v>
      </c>
      <c r="D174" s="133" t="s">
        <v>697</v>
      </c>
      <c r="E174" s="270" t="s">
        <v>650</v>
      </c>
      <c r="F174" s="131" t="s">
        <v>443</v>
      </c>
      <c r="G174" s="161">
        <v>1100000</v>
      </c>
      <c r="H174" s="161">
        <v>1100000</v>
      </c>
      <c r="I174" s="132">
        <v>0</v>
      </c>
      <c r="J174" s="301" t="str">
        <f t="shared" si="18"/>
        <v>-</v>
      </c>
    </row>
    <row r="175" spans="1:10" s="129" customFormat="1" ht="39.75" customHeight="1">
      <c r="A175" s="133" t="s">
        <v>698</v>
      </c>
      <c r="B175" s="130" t="s">
        <v>689</v>
      </c>
      <c r="C175" s="130"/>
      <c r="D175" s="133"/>
      <c r="E175" s="133"/>
      <c r="F175" s="159" t="s">
        <v>699</v>
      </c>
      <c r="G175" s="160">
        <f aca="true" t="shared" si="29" ref="G175:I176">0+G$177+G$178</f>
        <v>1910000</v>
      </c>
      <c r="H175" s="160">
        <f t="shared" si="29"/>
        <v>1825700</v>
      </c>
      <c r="I175" s="160">
        <f t="shared" si="29"/>
        <v>923309.31</v>
      </c>
      <c r="J175" s="299">
        <f t="shared" si="18"/>
        <v>50.572893136879</v>
      </c>
    </row>
    <row r="176" spans="1:10" s="129" customFormat="1" ht="12.75">
      <c r="A176" s="133"/>
      <c r="B176" s="130"/>
      <c r="C176" s="130"/>
      <c r="D176" s="133"/>
      <c r="E176" s="133" t="s">
        <v>648</v>
      </c>
      <c r="F176" s="131" t="s">
        <v>441</v>
      </c>
      <c r="G176" s="160">
        <f t="shared" si="29"/>
        <v>1910000</v>
      </c>
      <c r="H176" s="160">
        <f t="shared" si="29"/>
        <v>1825700</v>
      </c>
      <c r="I176" s="160">
        <f t="shared" si="29"/>
        <v>923309.31</v>
      </c>
      <c r="J176" s="299">
        <f t="shared" si="18"/>
        <v>50.572893136879</v>
      </c>
    </row>
    <row r="177" spans="1:10" s="129" customFormat="1" ht="12.75">
      <c r="A177" s="133"/>
      <c r="B177" s="130"/>
      <c r="C177" s="130" t="s">
        <v>26</v>
      </c>
      <c r="D177" s="133" t="s">
        <v>700</v>
      </c>
      <c r="E177" s="270" t="s">
        <v>650</v>
      </c>
      <c r="F177" s="131" t="s">
        <v>443</v>
      </c>
      <c r="G177" s="161">
        <v>10000</v>
      </c>
      <c r="H177" s="161">
        <v>10000</v>
      </c>
      <c r="I177" s="132">
        <v>950</v>
      </c>
      <c r="J177" s="301">
        <f t="shared" si="18"/>
        <v>9.5</v>
      </c>
    </row>
    <row r="178" spans="1:10" s="129" customFormat="1" ht="12.75">
      <c r="A178" s="133"/>
      <c r="B178" s="130"/>
      <c r="C178" s="130" t="s">
        <v>692</v>
      </c>
      <c r="D178" s="133" t="s">
        <v>464</v>
      </c>
      <c r="E178" s="270" t="s">
        <v>694</v>
      </c>
      <c r="F178" s="131" t="s">
        <v>444</v>
      </c>
      <c r="G178" s="161">
        <v>1900000</v>
      </c>
      <c r="H178" s="161">
        <v>1815700</v>
      </c>
      <c r="I178" s="132">
        <v>922359.31</v>
      </c>
      <c r="J178" s="301">
        <f t="shared" si="18"/>
        <v>50.79910282535661</v>
      </c>
    </row>
    <row r="179" spans="1:10" s="129" customFormat="1" ht="12.75">
      <c r="A179" s="133" t="s">
        <v>701</v>
      </c>
      <c r="B179" s="130"/>
      <c r="C179" s="130"/>
      <c r="D179" s="133"/>
      <c r="E179" s="133"/>
      <c r="F179" s="159" t="s">
        <v>702</v>
      </c>
      <c r="G179" s="160">
        <f>0+G$180+G$183+G$186+G$189</f>
        <v>5321200</v>
      </c>
      <c r="H179" s="160">
        <f>0+H$180+H$183+H$186+H$189</f>
        <v>5323300</v>
      </c>
      <c r="I179" s="160">
        <f>0+I$180+I$183+I$186+I$189</f>
        <v>5278719.859999999</v>
      </c>
      <c r="J179" s="299">
        <f t="shared" si="18"/>
        <v>99.16254691638645</v>
      </c>
    </row>
    <row r="180" spans="1:10" s="129" customFormat="1" ht="25.5">
      <c r="A180" s="133" t="s">
        <v>703</v>
      </c>
      <c r="B180" s="130" t="s">
        <v>541</v>
      </c>
      <c r="C180" s="130"/>
      <c r="D180" s="133"/>
      <c r="E180" s="133"/>
      <c r="F180" s="159" t="s">
        <v>704</v>
      </c>
      <c r="G180" s="160">
        <f aca="true" t="shared" si="30" ref="G180:I181">0+G$182</f>
        <v>900000</v>
      </c>
      <c r="H180" s="160">
        <f t="shared" si="30"/>
        <v>900000</v>
      </c>
      <c r="I180" s="160">
        <f t="shared" si="30"/>
        <v>876524.2</v>
      </c>
      <c r="J180" s="299">
        <f t="shared" si="18"/>
        <v>97.39157777777777</v>
      </c>
    </row>
    <row r="181" spans="1:10" s="129" customFormat="1" ht="12.75">
      <c r="A181" s="133"/>
      <c r="B181" s="130"/>
      <c r="C181" s="130"/>
      <c r="D181" s="133"/>
      <c r="E181" s="133" t="s">
        <v>648</v>
      </c>
      <c r="F181" s="131" t="s">
        <v>441</v>
      </c>
      <c r="G181" s="160">
        <f t="shared" si="30"/>
        <v>900000</v>
      </c>
      <c r="H181" s="160">
        <f t="shared" si="30"/>
        <v>900000</v>
      </c>
      <c r="I181" s="160">
        <f t="shared" si="30"/>
        <v>876524.2</v>
      </c>
      <c r="J181" s="299">
        <f aca="true" t="shared" si="31" ref="J181:J244">IF(OR($H181=0,$I181=0),"-",$I181/$H181*100)</f>
        <v>97.39157777777777</v>
      </c>
    </row>
    <row r="182" spans="1:10" s="129" customFormat="1" ht="12.75">
      <c r="A182" s="133"/>
      <c r="B182" s="130"/>
      <c r="C182" s="130" t="s">
        <v>26</v>
      </c>
      <c r="D182" s="133" t="s">
        <v>705</v>
      </c>
      <c r="E182" s="270" t="s">
        <v>694</v>
      </c>
      <c r="F182" s="131" t="s">
        <v>444</v>
      </c>
      <c r="G182" s="161">
        <v>900000</v>
      </c>
      <c r="H182" s="161">
        <v>900000</v>
      </c>
      <c r="I182" s="132">
        <v>876524.2</v>
      </c>
      <c r="J182" s="301">
        <f t="shared" si="31"/>
        <v>97.39157777777777</v>
      </c>
    </row>
    <row r="183" spans="1:10" s="129" customFormat="1" ht="25.5">
      <c r="A183" s="133" t="s">
        <v>706</v>
      </c>
      <c r="B183" s="130" t="s">
        <v>541</v>
      </c>
      <c r="C183" s="130"/>
      <c r="D183" s="133"/>
      <c r="E183" s="133"/>
      <c r="F183" s="159" t="s">
        <v>707</v>
      </c>
      <c r="G183" s="160">
        <f aca="true" t="shared" si="32" ref="G183:I184">0+G$185</f>
        <v>4144000</v>
      </c>
      <c r="H183" s="160">
        <f t="shared" si="32"/>
        <v>4146100</v>
      </c>
      <c r="I183" s="160">
        <f t="shared" si="32"/>
        <v>4146091.56</v>
      </c>
      <c r="J183" s="299">
        <f t="shared" si="31"/>
        <v>99.99979643520417</v>
      </c>
    </row>
    <row r="184" spans="1:10" s="129" customFormat="1" ht="12.75">
      <c r="A184" s="133"/>
      <c r="B184" s="130"/>
      <c r="C184" s="130"/>
      <c r="D184" s="133"/>
      <c r="E184" s="133" t="s">
        <v>708</v>
      </c>
      <c r="F184" s="131" t="s">
        <v>433</v>
      </c>
      <c r="G184" s="160">
        <f t="shared" si="32"/>
        <v>4144000</v>
      </c>
      <c r="H184" s="160">
        <f t="shared" si="32"/>
        <v>4146100</v>
      </c>
      <c r="I184" s="160">
        <f t="shared" si="32"/>
        <v>4146091.56</v>
      </c>
      <c r="J184" s="299">
        <f t="shared" si="31"/>
        <v>99.99979643520417</v>
      </c>
    </row>
    <row r="185" spans="1:10" s="129" customFormat="1" ht="38.25">
      <c r="A185" s="133"/>
      <c r="B185" s="130"/>
      <c r="C185" s="130" t="s">
        <v>321</v>
      </c>
      <c r="D185" s="133" t="s">
        <v>709</v>
      </c>
      <c r="E185" s="270" t="s">
        <v>710</v>
      </c>
      <c r="F185" s="131" t="s">
        <v>434</v>
      </c>
      <c r="G185" s="161">
        <v>4144000</v>
      </c>
      <c r="H185" s="161">
        <v>4146100</v>
      </c>
      <c r="I185" s="132">
        <v>4146091.56</v>
      </c>
      <c r="J185" s="301">
        <f t="shared" si="31"/>
        <v>99.99979643520417</v>
      </c>
    </row>
    <row r="186" spans="1:10" s="129" customFormat="1" ht="12.75">
      <c r="A186" s="133" t="s">
        <v>711</v>
      </c>
      <c r="B186" s="130" t="s">
        <v>541</v>
      </c>
      <c r="C186" s="130"/>
      <c r="D186" s="133"/>
      <c r="E186" s="133"/>
      <c r="F186" s="159" t="s">
        <v>712</v>
      </c>
      <c r="G186" s="160">
        <f aca="true" t="shared" si="33" ref="G186:I187">0+G$188</f>
        <v>134000</v>
      </c>
      <c r="H186" s="160">
        <f t="shared" si="33"/>
        <v>134000</v>
      </c>
      <c r="I186" s="160">
        <f t="shared" si="33"/>
        <v>112904.1</v>
      </c>
      <c r="J186" s="299">
        <f t="shared" si="31"/>
        <v>84.25679104477612</v>
      </c>
    </row>
    <row r="187" spans="1:10" s="129" customFormat="1" ht="12.75">
      <c r="A187" s="133"/>
      <c r="B187" s="130"/>
      <c r="C187" s="130"/>
      <c r="D187" s="133"/>
      <c r="E187" s="133" t="s">
        <v>626</v>
      </c>
      <c r="F187" s="131" t="s">
        <v>437</v>
      </c>
      <c r="G187" s="160">
        <f t="shared" si="33"/>
        <v>134000</v>
      </c>
      <c r="H187" s="160">
        <f t="shared" si="33"/>
        <v>134000</v>
      </c>
      <c r="I187" s="160">
        <f t="shared" si="33"/>
        <v>112904.1</v>
      </c>
      <c r="J187" s="299">
        <f t="shared" si="31"/>
        <v>84.25679104477612</v>
      </c>
    </row>
    <row r="188" spans="1:10" s="129" customFormat="1" ht="12.75">
      <c r="A188" s="133"/>
      <c r="B188" s="130"/>
      <c r="C188" s="130" t="s">
        <v>26</v>
      </c>
      <c r="D188" s="133" t="s">
        <v>490</v>
      </c>
      <c r="E188" s="270" t="s">
        <v>628</v>
      </c>
      <c r="F188" s="131" t="s">
        <v>326</v>
      </c>
      <c r="G188" s="161">
        <v>134000</v>
      </c>
      <c r="H188" s="161">
        <v>134000</v>
      </c>
      <c r="I188" s="132">
        <v>112904.1</v>
      </c>
      <c r="J188" s="301">
        <f t="shared" si="31"/>
        <v>84.25679104477612</v>
      </c>
    </row>
    <row r="189" spans="1:10" s="129" customFormat="1" ht="38.25">
      <c r="A189" s="133" t="s">
        <v>713</v>
      </c>
      <c r="B189" s="130" t="s">
        <v>541</v>
      </c>
      <c r="C189" s="130"/>
      <c r="D189" s="133"/>
      <c r="E189" s="133"/>
      <c r="F189" s="159" t="s">
        <v>714</v>
      </c>
      <c r="G189" s="160">
        <f aca="true" t="shared" si="34" ref="G189:I190">0+G$191</f>
        <v>143200</v>
      </c>
      <c r="H189" s="160">
        <f t="shared" si="34"/>
        <v>143200</v>
      </c>
      <c r="I189" s="160">
        <f t="shared" si="34"/>
        <v>143200</v>
      </c>
      <c r="J189" s="299">
        <f t="shared" si="31"/>
        <v>100</v>
      </c>
    </row>
    <row r="190" spans="1:10" s="129" customFormat="1" ht="12.75">
      <c r="A190" s="133"/>
      <c r="B190" s="130"/>
      <c r="C190" s="130"/>
      <c r="D190" s="133"/>
      <c r="E190" s="133" t="s">
        <v>708</v>
      </c>
      <c r="F190" s="131" t="s">
        <v>433</v>
      </c>
      <c r="G190" s="160">
        <f t="shared" si="34"/>
        <v>143200</v>
      </c>
      <c r="H190" s="160">
        <f t="shared" si="34"/>
        <v>143200</v>
      </c>
      <c r="I190" s="160">
        <f t="shared" si="34"/>
        <v>143200</v>
      </c>
      <c r="J190" s="299">
        <f t="shared" si="31"/>
        <v>100</v>
      </c>
    </row>
    <row r="191" spans="1:10" s="129" customFormat="1" ht="38.25">
      <c r="A191" s="133"/>
      <c r="B191" s="130"/>
      <c r="C191" s="130" t="s">
        <v>44</v>
      </c>
      <c r="D191" s="133" t="s">
        <v>715</v>
      </c>
      <c r="E191" s="270" t="s">
        <v>710</v>
      </c>
      <c r="F191" s="131" t="s">
        <v>434</v>
      </c>
      <c r="G191" s="161">
        <v>143200</v>
      </c>
      <c r="H191" s="161">
        <v>143200</v>
      </c>
      <c r="I191" s="132">
        <v>143200</v>
      </c>
      <c r="J191" s="301">
        <f t="shared" si="31"/>
        <v>100</v>
      </c>
    </row>
    <row r="192" spans="1:10" s="129" customFormat="1" ht="27" customHeight="1">
      <c r="A192" s="133" t="s">
        <v>716</v>
      </c>
      <c r="B192" s="130"/>
      <c r="C192" s="130"/>
      <c r="D192" s="133"/>
      <c r="E192" s="133"/>
      <c r="F192" s="159" t="s">
        <v>717</v>
      </c>
      <c r="G192" s="160">
        <f>0+G$193</f>
        <v>7726000</v>
      </c>
      <c r="H192" s="160">
        <f>0+H$193</f>
        <v>7726000</v>
      </c>
      <c r="I192" s="160">
        <f>0+I$193</f>
        <v>4868870.82</v>
      </c>
      <c r="J192" s="299">
        <f t="shared" si="31"/>
        <v>63.019296142894135</v>
      </c>
    </row>
    <row r="193" spans="1:10" s="129" customFormat="1" ht="25.5">
      <c r="A193" s="133" t="s">
        <v>718</v>
      </c>
      <c r="B193" s="130" t="s">
        <v>719</v>
      </c>
      <c r="C193" s="130"/>
      <c r="D193" s="133"/>
      <c r="E193" s="133"/>
      <c r="F193" s="159" t="s">
        <v>720</v>
      </c>
      <c r="G193" s="160">
        <f aca="true" t="shared" si="35" ref="G193:I194">0+G$195</f>
        <v>7726000</v>
      </c>
      <c r="H193" s="160">
        <f t="shared" si="35"/>
        <v>7726000</v>
      </c>
      <c r="I193" s="160">
        <f t="shared" si="35"/>
        <v>4868870.82</v>
      </c>
      <c r="J193" s="299">
        <f t="shared" si="31"/>
        <v>63.019296142894135</v>
      </c>
    </row>
    <row r="194" spans="1:10" s="129" customFormat="1" ht="25.5">
      <c r="A194" s="133"/>
      <c r="B194" s="130"/>
      <c r="C194" s="130"/>
      <c r="D194" s="133"/>
      <c r="E194" s="133" t="s">
        <v>515</v>
      </c>
      <c r="F194" s="131" t="s">
        <v>516</v>
      </c>
      <c r="G194" s="160">
        <f t="shared" si="35"/>
        <v>7726000</v>
      </c>
      <c r="H194" s="160">
        <f t="shared" si="35"/>
        <v>7726000</v>
      </c>
      <c r="I194" s="160">
        <f t="shared" si="35"/>
        <v>4868870.82</v>
      </c>
      <c r="J194" s="299">
        <f t="shared" si="31"/>
        <v>63.019296142894135</v>
      </c>
    </row>
    <row r="195" spans="1:10" s="129" customFormat="1" ht="25.5">
      <c r="A195" s="133"/>
      <c r="B195" s="130"/>
      <c r="C195" s="130" t="s">
        <v>721</v>
      </c>
      <c r="D195" s="133" t="s">
        <v>722</v>
      </c>
      <c r="E195" s="270" t="s">
        <v>517</v>
      </c>
      <c r="F195" s="131" t="s">
        <v>516</v>
      </c>
      <c r="G195" s="161">
        <v>7726000</v>
      </c>
      <c r="H195" s="161">
        <v>7726000</v>
      </c>
      <c r="I195" s="132">
        <v>4868870.82</v>
      </c>
      <c r="J195" s="301">
        <f t="shared" si="31"/>
        <v>63.019296142894135</v>
      </c>
    </row>
    <row r="196" spans="1:10" s="129" customFormat="1" ht="38.25">
      <c r="A196" s="133" t="s">
        <v>723</v>
      </c>
      <c r="B196" s="130"/>
      <c r="C196" s="130"/>
      <c r="D196" s="133"/>
      <c r="E196" s="133"/>
      <c r="F196" s="159" t="s">
        <v>724</v>
      </c>
      <c r="G196" s="160">
        <f>0+G$197+G$200+G$203+G$206+G$209+G$212+G$215+G$218</f>
        <v>30316400</v>
      </c>
      <c r="H196" s="160">
        <f>0+H$197+H$200+H$203+H$206+H$209+H$212+H$215+H$218</f>
        <v>30204410</v>
      </c>
      <c r="I196" s="160">
        <f>0+I$197+I$200+I$203+I$206+I$209+I$212+I$215+I$218</f>
        <v>22529722.8</v>
      </c>
      <c r="J196" s="299">
        <f t="shared" si="31"/>
        <v>74.59083888743399</v>
      </c>
    </row>
    <row r="197" spans="1:10" s="129" customFormat="1" ht="12.75">
      <c r="A197" s="133" t="s">
        <v>725</v>
      </c>
      <c r="B197" s="130" t="s">
        <v>719</v>
      </c>
      <c r="C197" s="130"/>
      <c r="D197" s="133"/>
      <c r="E197" s="133"/>
      <c r="F197" s="133" t="s">
        <v>726</v>
      </c>
      <c r="G197" s="160">
        <f aca="true" t="shared" si="36" ref="G197:I198">0+G$199</f>
        <v>10000000</v>
      </c>
      <c r="H197" s="160">
        <f t="shared" si="36"/>
        <v>10000000</v>
      </c>
      <c r="I197" s="160">
        <f t="shared" si="36"/>
        <v>8096014.74</v>
      </c>
      <c r="J197" s="299">
        <f t="shared" si="31"/>
        <v>80.96014740000001</v>
      </c>
    </row>
    <row r="198" spans="1:10" s="129" customFormat="1" ht="12.75">
      <c r="A198" s="133"/>
      <c r="B198" s="130"/>
      <c r="C198" s="130"/>
      <c r="D198" s="133"/>
      <c r="E198" s="133" t="s">
        <v>708</v>
      </c>
      <c r="F198" s="131" t="s">
        <v>433</v>
      </c>
      <c r="G198" s="160">
        <f t="shared" si="36"/>
        <v>10000000</v>
      </c>
      <c r="H198" s="160">
        <f t="shared" si="36"/>
        <v>10000000</v>
      </c>
      <c r="I198" s="160">
        <f t="shared" si="36"/>
        <v>8096014.74</v>
      </c>
      <c r="J198" s="299">
        <f t="shared" si="31"/>
        <v>80.96014740000001</v>
      </c>
    </row>
    <row r="199" spans="1:10" s="129" customFormat="1" ht="38.25">
      <c r="A199" s="133"/>
      <c r="B199" s="130"/>
      <c r="C199" s="130" t="s">
        <v>727</v>
      </c>
      <c r="D199" s="133" t="s">
        <v>728</v>
      </c>
      <c r="E199" s="270" t="s">
        <v>710</v>
      </c>
      <c r="F199" s="131" t="s">
        <v>434</v>
      </c>
      <c r="G199" s="161">
        <v>10000000</v>
      </c>
      <c r="H199" s="161">
        <v>10000000</v>
      </c>
      <c r="I199" s="132">
        <v>8096014.74</v>
      </c>
      <c r="J199" s="301">
        <f t="shared" si="31"/>
        <v>80.96014740000001</v>
      </c>
    </row>
    <row r="200" spans="1:10" s="129" customFormat="1" ht="12.75">
      <c r="A200" s="133" t="s">
        <v>729</v>
      </c>
      <c r="B200" s="130" t="s">
        <v>719</v>
      </c>
      <c r="C200" s="130"/>
      <c r="D200" s="133"/>
      <c r="E200" s="133"/>
      <c r="F200" s="159" t="s">
        <v>730</v>
      </c>
      <c r="G200" s="160">
        <f aca="true" t="shared" si="37" ref="G200:I201">0+G$202</f>
        <v>730000</v>
      </c>
      <c r="H200" s="160">
        <f t="shared" si="37"/>
        <v>730000</v>
      </c>
      <c r="I200" s="160">
        <f t="shared" si="37"/>
        <v>665439.75</v>
      </c>
      <c r="J200" s="299">
        <f t="shared" si="31"/>
        <v>91.1561301369863</v>
      </c>
    </row>
    <row r="201" spans="1:10" s="129" customFormat="1" ht="12.75">
      <c r="A201" s="133"/>
      <c r="B201" s="130"/>
      <c r="C201" s="130"/>
      <c r="D201" s="133"/>
      <c r="E201" s="133" t="s">
        <v>708</v>
      </c>
      <c r="F201" s="131" t="s">
        <v>433</v>
      </c>
      <c r="G201" s="160">
        <f t="shared" si="37"/>
        <v>730000</v>
      </c>
      <c r="H201" s="160">
        <f t="shared" si="37"/>
        <v>730000</v>
      </c>
      <c r="I201" s="160">
        <f t="shared" si="37"/>
        <v>665439.75</v>
      </c>
      <c r="J201" s="299">
        <f t="shared" si="31"/>
        <v>91.1561301369863</v>
      </c>
    </row>
    <row r="202" spans="1:10" s="129" customFormat="1" ht="38.25">
      <c r="A202" s="133"/>
      <c r="B202" s="130"/>
      <c r="C202" s="130" t="s">
        <v>26</v>
      </c>
      <c r="D202" s="133" t="s">
        <v>731</v>
      </c>
      <c r="E202" s="270" t="s">
        <v>710</v>
      </c>
      <c r="F202" s="131" t="s">
        <v>434</v>
      </c>
      <c r="G202" s="161">
        <v>730000</v>
      </c>
      <c r="H202" s="161">
        <v>730000</v>
      </c>
      <c r="I202" s="132">
        <v>665439.75</v>
      </c>
      <c r="J202" s="301">
        <f t="shared" si="31"/>
        <v>91.1561301369863</v>
      </c>
    </row>
    <row r="203" spans="1:10" s="129" customFormat="1" ht="38.25">
      <c r="A203" s="133" t="s">
        <v>732</v>
      </c>
      <c r="B203" s="130" t="s">
        <v>719</v>
      </c>
      <c r="C203" s="130"/>
      <c r="D203" s="133"/>
      <c r="E203" s="133"/>
      <c r="F203" s="159" t="s">
        <v>733</v>
      </c>
      <c r="G203" s="160">
        <f aca="true" t="shared" si="38" ref="G203:I204">0+G$205</f>
        <v>2366400</v>
      </c>
      <c r="H203" s="160">
        <f t="shared" si="38"/>
        <v>2599500</v>
      </c>
      <c r="I203" s="160">
        <f t="shared" si="38"/>
        <v>2599430.53</v>
      </c>
      <c r="J203" s="299">
        <f t="shared" si="31"/>
        <v>99.99732756299288</v>
      </c>
    </row>
    <row r="204" spans="1:10" s="129" customFormat="1" ht="12.75">
      <c r="A204" s="133"/>
      <c r="B204" s="130"/>
      <c r="C204" s="130"/>
      <c r="D204" s="133"/>
      <c r="E204" s="133" t="s">
        <v>708</v>
      </c>
      <c r="F204" s="131" t="s">
        <v>433</v>
      </c>
      <c r="G204" s="160">
        <f t="shared" si="38"/>
        <v>2366400</v>
      </c>
      <c r="H204" s="160">
        <f t="shared" si="38"/>
        <v>2599500</v>
      </c>
      <c r="I204" s="160">
        <f t="shared" si="38"/>
        <v>2599430.53</v>
      </c>
      <c r="J204" s="299">
        <f t="shared" si="31"/>
        <v>99.99732756299288</v>
      </c>
    </row>
    <row r="205" spans="1:10" s="129" customFormat="1" ht="38.25">
      <c r="A205" s="133"/>
      <c r="B205" s="130"/>
      <c r="C205" s="130" t="s">
        <v>727</v>
      </c>
      <c r="D205" s="133" t="s">
        <v>734</v>
      </c>
      <c r="E205" s="270" t="s">
        <v>710</v>
      </c>
      <c r="F205" s="131" t="s">
        <v>434</v>
      </c>
      <c r="G205" s="161">
        <v>2366400</v>
      </c>
      <c r="H205" s="161">
        <v>2599500</v>
      </c>
      <c r="I205" s="132">
        <v>2599430.53</v>
      </c>
      <c r="J205" s="301">
        <f t="shared" si="31"/>
        <v>99.99732756299288</v>
      </c>
    </row>
    <row r="206" spans="1:10" s="129" customFormat="1" ht="25.5">
      <c r="A206" s="133" t="s">
        <v>735</v>
      </c>
      <c r="B206" s="130" t="s">
        <v>646</v>
      </c>
      <c r="C206" s="130"/>
      <c r="D206" s="133"/>
      <c r="E206" s="133"/>
      <c r="F206" s="159" t="s">
        <v>736</v>
      </c>
      <c r="G206" s="160">
        <f aca="true" t="shared" si="39" ref="G206:I207">0+G$208</f>
        <v>7181300</v>
      </c>
      <c r="H206" s="160">
        <f t="shared" si="39"/>
        <v>6835810</v>
      </c>
      <c r="I206" s="160">
        <f t="shared" si="39"/>
        <v>6356479.99</v>
      </c>
      <c r="J206" s="299">
        <f t="shared" si="31"/>
        <v>92.98795592621796</v>
      </c>
    </row>
    <row r="207" spans="1:10" s="129" customFormat="1" ht="12.75">
      <c r="A207" s="133"/>
      <c r="B207" s="130"/>
      <c r="C207" s="130"/>
      <c r="D207" s="133"/>
      <c r="E207" s="133" t="s">
        <v>708</v>
      </c>
      <c r="F207" s="131" t="s">
        <v>433</v>
      </c>
      <c r="G207" s="160">
        <f t="shared" si="39"/>
        <v>7181300</v>
      </c>
      <c r="H207" s="160">
        <f t="shared" si="39"/>
        <v>6835810</v>
      </c>
      <c r="I207" s="160">
        <f t="shared" si="39"/>
        <v>6356479.99</v>
      </c>
      <c r="J207" s="299">
        <f t="shared" si="31"/>
        <v>92.98795592621796</v>
      </c>
    </row>
    <row r="208" spans="1:10" s="129" customFormat="1" ht="38.25">
      <c r="A208" s="133"/>
      <c r="B208" s="130"/>
      <c r="C208" s="130" t="s">
        <v>126</v>
      </c>
      <c r="D208" s="133" t="s">
        <v>737</v>
      </c>
      <c r="E208" s="270" t="s">
        <v>710</v>
      </c>
      <c r="F208" s="131" t="s">
        <v>434</v>
      </c>
      <c r="G208" s="161">
        <v>7181300</v>
      </c>
      <c r="H208" s="161">
        <v>6835810</v>
      </c>
      <c r="I208" s="132">
        <v>6356479.99</v>
      </c>
      <c r="J208" s="301">
        <f t="shared" si="31"/>
        <v>92.98795592621796</v>
      </c>
    </row>
    <row r="209" spans="1:10" s="129" customFormat="1" ht="25.5">
      <c r="A209" s="133" t="s">
        <v>738</v>
      </c>
      <c r="B209" s="130" t="s">
        <v>646</v>
      </c>
      <c r="C209" s="130"/>
      <c r="D209" s="133"/>
      <c r="E209" s="133"/>
      <c r="F209" s="159" t="s">
        <v>739</v>
      </c>
      <c r="G209" s="160">
        <f aca="true" t="shared" si="40" ref="G209:I210">0+G$211</f>
        <v>293000</v>
      </c>
      <c r="H209" s="160">
        <f t="shared" si="40"/>
        <v>293000</v>
      </c>
      <c r="I209" s="160">
        <f t="shared" si="40"/>
        <v>0</v>
      </c>
      <c r="J209" s="299" t="str">
        <f t="shared" si="31"/>
        <v>-</v>
      </c>
    </row>
    <row r="210" spans="1:10" s="129" customFormat="1" ht="25.5">
      <c r="A210" s="133"/>
      <c r="B210" s="130"/>
      <c r="C210" s="130"/>
      <c r="D210" s="133"/>
      <c r="E210" s="133" t="s">
        <v>505</v>
      </c>
      <c r="F210" s="131" t="s">
        <v>506</v>
      </c>
      <c r="G210" s="160">
        <f t="shared" si="40"/>
        <v>293000</v>
      </c>
      <c r="H210" s="160">
        <f t="shared" si="40"/>
        <v>293000</v>
      </c>
      <c r="I210" s="160">
        <f t="shared" si="40"/>
        <v>0</v>
      </c>
      <c r="J210" s="299" t="str">
        <f t="shared" si="31"/>
        <v>-</v>
      </c>
    </row>
    <row r="211" spans="1:10" s="129" customFormat="1" ht="25.5">
      <c r="A211" s="133"/>
      <c r="B211" s="130"/>
      <c r="C211" s="130" t="s">
        <v>26</v>
      </c>
      <c r="D211" s="133" t="s">
        <v>740</v>
      </c>
      <c r="E211" s="270" t="s">
        <v>507</v>
      </c>
      <c r="F211" s="131" t="s">
        <v>508</v>
      </c>
      <c r="G211" s="161">
        <v>293000</v>
      </c>
      <c r="H211" s="161">
        <v>293000</v>
      </c>
      <c r="I211" s="132">
        <v>0</v>
      </c>
      <c r="J211" s="301" t="str">
        <f t="shared" si="31"/>
        <v>-</v>
      </c>
    </row>
    <row r="212" spans="1:10" s="129" customFormat="1" ht="25.5">
      <c r="A212" s="133" t="s">
        <v>741</v>
      </c>
      <c r="B212" s="130" t="s">
        <v>719</v>
      </c>
      <c r="C212" s="130"/>
      <c r="D212" s="133"/>
      <c r="E212" s="133"/>
      <c r="F212" s="159" t="s">
        <v>742</v>
      </c>
      <c r="G212" s="160">
        <f aca="true" t="shared" si="41" ref="G212:I213">0+G$214</f>
        <v>9137400</v>
      </c>
      <c r="H212" s="160">
        <f t="shared" si="41"/>
        <v>9137400</v>
      </c>
      <c r="I212" s="160">
        <f t="shared" si="41"/>
        <v>4203808.73</v>
      </c>
      <c r="J212" s="299">
        <f t="shared" si="31"/>
        <v>46.006618184603944</v>
      </c>
    </row>
    <row r="213" spans="1:10" s="129" customFormat="1" ht="12.75">
      <c r="A213" s="133"/>
      <c r="B213" s="130"/>
      <c r="C213" s="130"/>
      <c r="D213" s="133"/>
      <c r="E213" s="133" t="s">
        <v>708</v>
      </c>
      <c r="F213" s="131" t="s">
        <v>433</v>
      </c>
      <c r="G213" s="160">
        <f t="shared" si="41"/>
        <v>9137400</v>
      </c>
      <c r="H213" s="160">
        <f t="shared" si="41"/>
        <v>9137400</v>
      </c>
      <c r="I213" s="160">
        <f t="shared" si="41"/>
        <v>4203808.73</v>
      </c>
      <c r="J213" s="299">
        <f t="shared" si="31"/>
        <v>46.006618184603944</v>
      </c>
    </row>
    <row r="214" spans="1:10" s="129" customFormat="1" ht="38.25">
      <c r="A214" s="133"/>
      <c r="B214" s="130"/>
      <c r="C214" s="130" t="s">
        <v>727</v>
      </c>
      <c r="D214" s="133" t="s">
        <v>743</v>
      </c>
      <c r="E214" s="270" t="s">
        <v>710</v>
      </c>
      <c r="F214" s="131" t="s">
        <v>434</v>
      </c>
      <c r="G214" s="161">
        <v>9137400</v>
      </c>
      <c r="H214" s="161">
        <v>9137400</v>
      </c>
      <c r="I214" s="132">
        <v>4203808.73</v>
      </c>
      <c r="J214" s="301">
        <f t="shared" si="31"/>
        <v>46.006618184603944</v>
      </c>
    </row>
    <row r="215" spans="1:10" s="129" customFormat="1" ht="12.75">
      <c r="A215" s="133" t="s">
        <v>744</v>
      </c>
      <c r="B215" s="130" t="s">
        <v>745</v>
      </c>
      <c r="C215" s="130"/>
      <c r="D215" s="133"/>
      <c r="E215" s="133"/>
      <c r="F215" s="133" t="s">
        <v>746</v>
      </c>
      <c r="G215" s="160">
        <f aca="true" t="shared" si="42" ref="G215:I216">0+G$217</f>
        <v>206000</v>
      </c>
      <c r="H215" s="160">
        <f t="shared" si="42"/>
        <v>206400</v>
      </c>
      <c r="I215" s="160">
        <f t="shared" si="42"/>
        <v>206327.01</v>
      </c>
      <c r="J215" s="299">
        <f t="shared" si="31"/>
        <v>99.96463662790698</v>
      </c>
    </row>
    <row r="216" spans="1:10" s="129" customFormat="1" ht="12.75">
      <c r="A216" s="133"/>
      <c r="B216" s="130"/>
      <c r="C216" s="130"/>
      <c r="D216" s="133"/>
      <c r="E216" s="133" t="s">
        <v>708</v>
      </c>
      <c r="F216" s="131" t="s">
        <v>433</v>
      </c>
      <c r="G216" s="160">
        <f t="shared" si="42"/>
        <v>206000</v>
      </c>
      <c r="H216" s="160">
        <f t="shared" si="42"/>
        <v>206400</v>
      </c>
      <c r="I216" s="160">
        <f t="shared" si="42"/>
        <v>206327.01</v>
      </c>
      <c r="J216" s="299">
        <f t="shared" si="31"/>
        <v>99.96463662790698</v>
      </c>
    </row>
    <row r="217" spans="1:10" s="129" customFormat="1" ht="38.25">
      <c r="A217" s="133"/>
      <c r="B217" s="130"/>
      <c r="C217" s="130" t="s">
        <v>321</v>
      </c>
      <c r="D217" s="133" t="s">
        <v>747</v>
      </c>
      <c r="E217" s="270" t="s">
        <v>710</v>
      </c>
      <c r="F217" s="131" t="s">
        <v>434</v>
      </c>
      <c r="G217" s="161">
        <v>206000</v>
      </c>
      <c r="H217" s="161">
        <v>206400</v>
      </c>
      <c r="I217" s="132">
        <v>206327.01</v>
      </c>
      <c r="J217" s="301">
        <f t="shared" si="31"/>
        <v>99.96463662790698</v>
      </c>
    </row>
    <row r="218" spans="1:10" s="129" customFormat="1" ht="25.5">
      <c r="A218" s="133" t="s">
        <v>748</v>
      </c>
      <c r="B218" s="130" t="s">
        <v>719</v>
      </c>
      <c r="C218" s="130"/>
      <c r="D218" s="133"/>
      <c r="E218" s="133"/>
      <c r="F218" s="159" t="s">
        <v>749</v>
      </c>
      <c r="G218" s="160">
        <f aca="true" t="shared" si="43" ref="G218:I219">0+G$220</f>
        <v>402300</v>
      </c>
      <c r="H218" s="160">
        <f t="shared" si="43"/>
        <v>402300</v>
      </c>
      <c r="I218" s="160">
        <f t="shared" si="43"/>
        <v>402222.05</v>
      </c>
      <c r="J218" s="299">
        <f t="shared" si="31"/>
        <v>99.9806239125031</v>
      </c>
    </row>
    <row r="219" spans="1:10" s="129" customFormat="1" ht="12.75">
      <c r="A219" s="133"/>
      <c r="B219" s="130"/>
      <c r="C219" s="130"/>
      <c r="D219" s="133"/>
      <c r="E219" s="133" t="s">
        <v>708</v>
      </c>
      <c r="F219" s="131" t="s">
        <v>433</v>
      </c>
      <c r="G219" s="160">
        <f t="shared" si="43"/>
        <v>402300</v>
      </c>
      <c r="H219" s="160">
        <f t="shared" si="43"/>
        <v>402300</v>
      </c>
      <c r="I219" s="160">
        <f t="shared" si="43"/>
        <v>402222.05</v>
      </c>
      <c r="J219" s="299">
        <f t="shared" si="31"/>
        <v>99.9806239125031</v>
      </c>
    </row>
    <row r="220" spans="1:10" s="129" customFormat="1" ht="38.25">
      <c r="A220" s="133"/>
      <c r="B220" s="130"/>
      <c r="C220" s="130" t="s">
        <v>442</v>
      </c>
      <c r="D220" s="133" t="s">
        <v>750</v>
      </c>
      <c r="E220" s="270" t="s">
        <v>710</v>
      </c>
      <c r="F220" s="131" t="s">
        <v>434</v>
      </c>
      <c r="G220" s="161">
        <v>402300</v>
      </c>
      <c r="H220" s="161">
        <v>402300</v>
      </c>
      <c r="I220" s="132">
        <v>402222.05</v>
      </c>
      <c r="J220" s="301">
        <f t="shared" si="31"/>
        <v>99.9806239125031</v>
      </c>
    </row>
    <row r="221" spans="1:10" s="129" customFormat="1" ht="13.5" customHeight="1">
      <c r="A221" s="133" t="s">
        <v>751</v>
      </c>
      <c r="B221" s="130"/>
      <c r="C221" s="130"/>
      <c r="D221" s="133"/>
      <c r="E221" s="133"/>
      <c r="F221" s="159" t="s">
        <v>752</v>
      </c>
      <c r="G221" s="160">
        <f>0+G$222+G$233</f>
        <v>2215000</v>
      </c>
      <c r="H221" s="160">
        <f>0+H$222+H$233</f>
        <v>2482700</v>
      </c>
      <c r="I221" s="160">
        <f>0+I$222+I$233</f>
        <v>2394969.94</v>
      </c>
      <c r="J221" s="299">
        <f t="shared" si="31"/>
        <v>96.4663447053611</v>
      </c>
    </row>
    <row r="222" spans="1:10" s="129" customFormat="1" ht="12.75">
      <c r="A222" s="133" t="s">
        <v>753</v>
      </c>
      <c r="B222" s="130" t="s">
        <v>646</v>
      </c>
      <c r="C222" s="130"/>
      <c r="D222" s="133"/>
      <c r="E222" s="133"/>
      <c r="F222" s="159" t="s">
        <v>754</v>
      </c>
      <c r="G222" s="160">
        <f>0+G$224+G$225+G$227+G$229+G$230+G$232</f>
        <v>565000</v>
      </c>
      <c r="H222" s="160">
        <f>0+H$224+H$225+H$227+H$229+H$230+H$232</f>
        <v>631900</v>
      </c>
      <c r="I222" s="160">
        <f>0+I$224+I$225+I$227+I$229+I$230+I$232</f>
        <v>544189.61</v>
      </c>
      <c r="J222" s="299">
        <f t="shared" si="31"/>
        <v>86.11957746478873</v>
      </c>
    </row>
    <row r="223" spans="1:10" s="129" customFormat="1" ht="12.75">
      <c r="A223" s="133"/>
      <c r="B223" s="130"/>
      <c r="C223" s="130"/>
      <c r="D223" s="133"/>
      <c r="E223" s="133" t="s">
        <v>543</v>
      </c>
      <c r="F223" s="131" t="s">
        <v>380</v>
      </c>
      <c r="G223" s="160">
        <f>0+G$224+G$225</f>
        <v>175000</v>
      </c>
      <c r="H223" s="160">
        <f>0+H$224+H$225</f>
        <v>175000</v>
      </c>
      <c r="I223" s="160">
        <f>0+I$224+I$225</f>
        <v>108029.99</v>
      </c>
      <c r="J223" s="299">
        <f t="shared" si="31"/>
        <v>61.73142285714286</v>
      </c>
    </row>
    <row r="224" spans="1:10" s="129" customFormat="1" ht="12.75">
      <c r="A224" s="133"/>
      <c r="B224" s="130"/>
      <c r="C224" s="130" t="s">
        <v>19</v>
      </c>
      <c r="D224" s="133" t="s">
        <v>755</v>
      </c>
      <c r="E224" s="270" t="s">
        <v>544</v>
      </c>
      <c r="F224" s="131" t="s">
        <v>383</v>
      </c>
      <c r="G224" s="161">
        <v>5000</v>
      </c>
      <c r="H224" s="161">
        <v>5000</v>
      </c>
      <c r="I224" s="132">
        <v>950</v>
      </c>
      <c r="J224" s="301">
        <f t="shared" si="31"/>
        <v>19</v>
      </c>
    </row>
    <row r="225" spans="1:10" s="129" customFormat="1" ht="12.75">
      <c r="A225" s="133"/>
      <c r="B225" s="130"/>
      <c r="C225" s="130" t="s">
        <v>19</v>
      </c>
      <c r="D225" s="133" t="s">
        <v>756</v>
      </c>
      <c r="E225" s="270" t="s">
        <v>545</v>
      </c>
      <c r="F225" s="131" t="s">
        <v>387</v>
      </c>
      <c r="G225" s="161">
        <v>170000</v>
      </c>
      <c r="H225" s="161">
        <v>170000</v>
      </c>
      <c r="I225" s="132">
        <v>107079.99</v>
      </c>
      <c r="J225" s="301">
        <f t="shared" si="31"/>
        <v>62.988229411764706</v>
      </c>
    </row>
    <row r="226" spans="1:10" s="129" customFormat="1" ht="12.75">
      <c r="A226" s="133"/>
      <c r="B226" s="130"/>
      <c r="C226" s="130"/>
      <c r="D226" s="133"/>
      <c r="E226" s="133" t="s">
        <v>550</v>
      </c>
      <c r="F226" s="131" t="s">
        <v>391</v>
      </c>
      <c r="G226" s="160">
        <f>0+G$227</f>
        <v>150000</v>
      </c>
      <c r="H226" s="160">
        <f>0+H$227</f>
        <v>216900</v>
      </c>
      <c r="I226" s="160">
        <f>0+I$227</f>
        <v>216898.16</v>
      </c>
      <c r="J226" s="299">
        <f t="shared" si="31"/>
        <v>99.99915168280313</v>
      </c>
    </row>
    <row r="227" spans="1:10" s="129" customFormat="1" ht="12.75">
      <c r="A227" s="133"/>
      <c r="B227" s="130"/>
      <c r="C227" s="130" t="s">
        <v>19</v>
      </c>
      <c r="D227" s="133" t="s">
        <v>757</v>
      </c>
      <c r="E227" s="270" t="s">
        <v>551</v>
      </c>
      <c r="F227" s="131" t="s">
        <v>391</v>
      </c>
      <c r="G227" s="161">
        <v>150000</v>
      </c>
      <c r="H227" s="161">
        <v>216900</v>
      </c>
      <c r="I227" s="132">
        <v>216898.16</v>
      </c>
      <c r="J227" s="301">
        <f t="shared" si="31"/>
        <v>99.99915168280313</v>
      </c>
    </row>
    <row r="228" spans="1:10" s="129" customFormat="1" ht="12.75">
      <c r="A228" s="133"/>
      <c r="B228" s="130"/>
      <c r="C228" s="130"/>
      <c r="D228" s="133"/>
      <c r="E228" s="133" t="s">
        <v>619</v>
      </c>
      <c r="F228" s="131" t="s">
        <v>404</v>
      </c>
      <c r="G228" s="160">
        <f>0+G$229+G$230</f>
        <v>220000</v>
      </c>
      <c r="H228" s="160">
        <f>0+H$229+H$230</f>
        <v>220000</v>
      </c>
      <c r="I228" s="160">
        <f>0+I$229+I$230</f>
        <v>199398.46</v>
      </c>
      <c r="J228" s="299">
        <f t="shared" si="31"/>
        <v>90.63566363636363</v>
      </c>
    </row>
    <row r="229" spans="1:10" s="129" customFormat="1" ht="12.75">
      <c r="A229" s="133"/>
      <c r="B229" s="130"/>
      <c r="C229" s="130" t="s">
        <v>19</v>
      </c>
      <c r="D229" s="133" t="s">
        <v>758</v>
      </c>
      <c r="E229" s="270" t="s">
        <v>621</v>
      </c>
      <c r="F229" s="131" t="s">
        <v>407</v>
      </c>
      <c r="G229" s="161">
        <v>200000</v>
      </c>
      <c r="H229" s="161">
        <v>200000</v>
      </c>
      <c r="I229" s="132">
        <v>185290.86</v>
      </c>
      <c r="J229" s="301">
        <f t="shared" si="31"/>
        <v>92.64542999999999</v>
      </c>
    </row>
    <row r="230" spans="1:10" s="129" customFormat="1" ht="12.75">
      <c r="A230" s="133"/>
      <c r="B230" s="130"/>
      <c r="C230" s="130" t="s">
        <v>19</v>
      </c>
      <c r="D230" s="133" t="s">
        <v>759</v>
      </c>
      <c r="E230" s="270" t="s">
        <v>623</v>
      </c>
      <c r="F230" s="131" t="s">
        <v>408</v>
      </c>
      <c r="G230" s="161">
        <v>20000</v>
      </c>
      <c r="H230" s="161">
        <v>20000</v>
      </c>
      <c r="I230" s="132">
        <v>14107.6</v>
      </c>
      <c r="J230" s="301">
        <f t="shared" si="31"/>
        <v>70.538</v>
      </c>
    </row>
    <row r="231" spans="1:10" s="129" customFormat="1" ht="25.5">
      <c r="A231" s="133"/>
      <c r="B231" s="130"/>
      <c r="C231" s="130"/>
      <c r="D231" s="133"/>
      <c r="E231" s="133" t="s">
        <v>760</v>
      </c>
      <c r="F231" s="131" t="s">
        <v>420</v>
      </c>
      <c r="G231" s="160">
        <f>0+G$232</f>
        <v>20000</v>
      </c>
      <c r="H231" s="160">
        <f>0+H$232</f>
        <v>20000</v>
      </c>
      <c r="I231" s="160">
        <f>0+I$232</f>
        <v>19863</v>
      </c>
      <c r="J231" s="299">
        <f t="shared" si="31"/>
        <v>99.315</v>
      </c>
    </row>
    <row r="232" spans="1:10" s="129" customFormat="1" ht="12.75">
      <c r="A232" s="133"/>
      <c r="B232" s="130"/>
      <c r="C232" s="130" t="s">
        <v>19</v>
      </c>
      <c r="D232" s="133" t="s">
        <v>761</v>
      </c>
      <c r="E232" s="270" t="s">
        <v>762</v>
      </c>
      <c r="F232" s="131" t="s">
        <v>422</v>
      </c>
      <c r="G232" s="161">
        <v>20000</v>
      </c>
      <c r="H232" s="161">
        <v>20000</v>
      </c>
      <c r="I232" s="132">
        <v>19863</v>
      </c>
      <c r="J232" s="301">
        <f t="shared" si="31"/>
        <v>99.315</v>
      </c>
    </row>
    <row r="233" spans="1:10" s="129" customFormat="1" ht="25.5">
      <c r="A233" s="133" t="s">
        <v>763</v>
      </c>
      <c r="B233" s="130" t="s">
        <v>646</v>
      </c>
      <c r="C233" s="130"/>
      <c r="D233" s="133"/>
      <c r="E233" s="133"/>
      <c r="F233" s="159" t="s">
        <v>764</v>
      </c>
      <c r="G233" s="160">
        <f aca="true" t="shared" si="44" ref="G233:I234">0+G$235</f>
        <v>1650000</v>
      </c>
      <c r="H233" s="160">
        <f t="shared" si="44"/>
        <v>1850800</v>
      </c>
      <c r="I233" s="160">
        <f t="shared" si="44"/>
        <v>1850780.33</v>
      </c>
      <c r="J233" s="299">
        <f t="shared" si="31"/>
        <v>99.99893721633887</v>
      </c>
    </row>
    <row r="234" spans="1:10" s="129" customFormat="1" ht="12.75">
      <c r="A234" s="133"/>
      <c r="B234" s="130"/>
      <c r="C234" s="130"/>
      <c r="D234" s="133"/>
      <c r="E234" s="133" t="s">
        <v>550</v>
      </c>
      <c r="F234" s="131" t="s">
        <v>391</v>
      </c>
      <c r="G234" s="160">
        <f t="shared" si="44"/>
        <v>1650000</v>
      </c>
      <c r="H234" s="160">
        <f t="shared" si="44"/>
        <v>1850800</v>
      </c>
      <c r="I234" s="160">
        <f t="shared" si="44"/>
        <v>1850780.33</v>
      </c>
      <c r="J234" s="299">
        <f t="shared" si="31"/>
        <v>99.99893721633887</v>
      </c>
    </row>
    <row r="235" spans="1:10" s="129" customFormat="1" ht="12.75">
      <c r="A235" s="133"/>
      <c r="B235" s="130"/>
      <c r="C235" s="130" t="s">
        <v>442</v>
      </c>
      <c r="D235" s="133" t="s">
        <v>765</v>
      </c>
      <c r="E235" s="270" t="s">
        <v>551</v>
      </c>
      <c r="F235" s="131" t="s">
        <v>391</v>
      </c>
      <c r="G235" s="161">
        <v>1650000</v>
      </c>
      <c r="H235" s="161">
        <v>1850800</v>
      </c>
      <c r="I235" s="132">
        <v>1850780.33</v>
      </c>
      <c r="J235" s="301">
        <f t="shared" si="31"/>
        <v>99.99893721633887</v>
      </c>
    </row>
    <row r="236" spans="1:10" s="129" customFormat="1" ht="25.5">
      <c r="A236" s="133" t="s">
        <v>766</v>
      </c>
      <c r="B236" s="130"/>
      <c r="C236" s="130"/>
      <c r="D236" s="133"/>
      <c r="E236" s="133"/>
      <c r="F236" s="159" t="s">
        <v>767</v>
      </c>
      <c r="G236" s="160">
        <f>0+G$237+G$240+G$243+G$246+G$249</f>
        <v>37688960</v>
      </c>
      <c r="H236" s="160">
        <f>0+H$237+H$240+H$243+H$246+H$249</f>
        <v>37690960</v>
      </c>
      <c r="I236" s="160">
        <f>0+I$237+I$240+I$243+I$246+I$249</f>
        <v>37689161.56</v>
      </c>
      <c r="J236" s="299">
        <f t="shared" si="31"/>
        <v>99.99522845796446</v>
      </c>
    </row>
    <row r="237" spans="1:10" s="129" customFormat="1" ht="25.5">
      <c r="A237" s="133" t="s">
        <v>768</v>
      </c>
      <c r="B237" s="130" t="s">
        <v>646</v>
      </c>
      <c r="C237" s="130"/>
      <c r="D237" s="133"/>
      <c r="E237" s="133"/>
      <c r="F237" s="159" t="s">
        <v>769</v>
      </c>
      <c r="G237" s="160">
        <f aca="true" t="shared" si="45" ref="G237:I238">0+G$239</f>
        <v>23819000</v>
      </c>
      <c r="H237" s="160">
        <f t="shared" si="45"/>
        <v>23819000</v>
      </c>
      <c r="I237" s="160">
        <f t="shared" si="45"/>
        <v>23819000</v>
      </c>
      <c r="J237" s="299">
        <f t="shared" si="31"/>
        <v>100</v>
      </c>
    </row>
    <row r="238" spans="1:10" s="129" customFormat="1" ht="12.75">
      <c r="A238" s="133"/>
      <c r="B238" s="130"/>
      <c r="C238" s="130"/>
      <c r="D238" s="133"/>
      <c r="E238" s="133" t="s">
        <v>770</v>
      </c>
      <c r="F238" s="130" t="s">
        <v>410</v>
      </c>
      <c r="G238" s="160">
        <f t="shared" si="45"/>
        <v>23819000</v>
      </c>
      <c r="H238" s="160">
        <f t="shared" si="45"/>
        <v>23819000</v>
      </c>
      <c r="I238" s="160">
        <f t="shared" si="45"/>
        <v>23819000</v>
      </c>
      <c r="J238" s="299">
        <f t="shared" si="31"/>
        <v>100</v>
      </c>
    </row>
    <row r="239" spans="1:10" s="129" customFormat="1" ht="12.75">
      <c r="A239" s="133"/>
      <c r="B239" s="130"/>
      <c r="C239" s="130" t="s">
        <v>19</v>
      </c>
      <c r="D239" s="133" t="s">
        <v>771</v>
      </c>
      <c r="E239" s="270" t="s">
        <v>772</v>
      </c>
      <c r="F239" s="130" t="s">
        <v>410</v>
      </c>
      <c r="G239" s="161">
        <v>23819000</v>
      </c>
      <c r="H239" s="161">
        <v>23819000</v>
      </c>
      <c r="I239" s="132">
        <v>23819000</v>
      </c>
      <c r="J239" s="301">
        <f t="shared" si="31"/>
        <v>100</v>
      </c>
    </row>
    <row r="240" spans="1:10" s="129" customFormat="1" ht="25.5">
      <c r="A240" s="133" t="s">
        <v>773</v>
      </c>
      <c r="B240" s="130" t="s">
        <v>646</v>
      </c>
      <c r="C240" s="130"/>
      <c r="D240" s="133"/>
      <c r="E240" s="133"/>
      <c r="F240" s="159" t="s">
        <v>774</v>
      </c>
      <c r="G240" s="160">
        <f aca="true" t="shared" si="46" ref="G240:I241">0+G$242</f>
        <v>2600000</v>
      </c>
      <c r="H240" s="160">
        <f t="shared" si="46"/>
        <v>2600000</v>
      </c>
      <c r="I240" s="160">
        <f t="shared" si="46"/>
        <v>2598528.24</v>
      </c>
      <c r="J240" s="299">
        <f t="shared" si="31"/>
        <v>99.94339384615385</v>
      </c>
    </row>
    <row r="241" spans="1:10" s="129" customFormat="1" ht="12.75">
      <c r="A241" s="133"/>
      <c r="B241" s="130"/>
      <c r="C241" s="130"/>
      <c r="D241" s="133"/>
      <c r="E241" s="133" t="s">
        <v>770</v>
      </c>
      <c r="F241" s="130" t="s">
        <v>410</v>
      </c>
      <c r="G241" s="160">
        <f t="shared" si="46"/>
        <v>2600000</v>
      </c>
      <c r="H241" s="160">
        <f t="shared" si="46"/>
        <v>2600000</v>
      </c>
      <c r="I241" s="160">
        <f t="shared" si="46"/>
        <v>2598528.24</v>
      </c>
      <c r="J241" s="299">
        <f t="shared" si="31"/>
        <v>99.94339384615385</v>
      </c>
    </row>
    <row r="242" spans="1:10" s="129" customFormat="1" ht="12.75">
      <c r="A242" s="133"/>
      <c r="B242" s="130"/>
      <c r="C242" s="130" t="s">
        <v>19</v>
      </c>
      <c r="D242" s="133" t="s">
        <v>775</v>
      </c>
      <c r="E242" s="270" t="s">
        <v>772</v>
      </c>
      <c r="F242" s="130" t="s">
        <v>410</v>
      </c>
      <c r="G242" s="161">
        <v>2600000</v>
      </c>
      <c r="H242" s="161">
        <v>2600000</v>
      </c>
      <c r="I242" s="132">
        <v>2598528.24</v>
      </c>
      <c r="J242" s="301">
        <f t="shared" si="31"/>
        <v>99.94339384615385</v>
      </c>
    </row>
    <row r="243" spans="1:10" s="129" customFormat="1" ht="25.5">
      <c r="A243" s="133" t="s">
        <v>776</v>
      </c>
      <c r="B243" s="130" t="s">
        <v>719</v>
      </c>
      <c r="C243" s="130"/>
      <c r="D243" s="133"/>
      <c r="E243" s="133"/>
      <c r="F243" s="159" t="s">
        <v>777</v>
      </c>
      <c r="G243" s="160">
        <f aca="true" t="shared" si="47" ref="G243:I244">0+G$245</f>
        <v>1475300</v>
      </c>
      <c r="H243" s="160">
        <f t="shared" si="47"/>
        <v>1475300</v>
      </c>
      <c r="I243" s="160">
        <f t="shared" si="47"/>
        <v>1475294</v>
      </c>
      <c r="J243" s="299">
        <f t="shared" si="31"/>
        <v>99.99959330305701</v>
      </c>
    </row>
    <row r="244" spans="1:10" s="129" customFormat="1" ht="12.75">
      <c r="A244" s="133"/>
      <c r="B244" s="130"/>
      <c r="C244" s="130"/>
      <c r="D244" s="133"/>
      <c r="E244" s="133" t="s">
        <v>770</v>
      </c>
      <c r="F244" s="130" t="s">
        <v>410</v>
      </c>
      <c r="G244" s="160">
        <f t="shared" si="47"/>
        <v>1475300</v>
      </c>
      <c r="H244" s="160">
        <f t="shared" si="47"/>
        <v>1475300</v>
      </c>
      <c r="I244" s="160">
        <f t="shared" si="47"/>
        <v>1475294</v>
      </c>
      <c r="J244" s="299">
        <f t="shared" si="31"/>
        <v>99.99959330305701</v>
      </c>
    </row>
    <row r="245" spans="1:10" s="129" customFormat="1" ht="12.75">
      <c r="A245" s="133"/>
      <c r="B245" s="130"/>
      <c r="C245" s="130" t="s">
        <v>19</v>
      </c>
      <c r="D245" s="133" t="s">
        <v>778</v>
      </c>
      <c r="E245" s="270" t="s">
        <v>772</v>
      </c>
      <c r="F245" s="130" t="s">
        <v>410</v>
      </c>
      <c r="G245" s="161">
        <v>1475300</v>
      </c>
      <c r="H245" s="161">
        <v>1475300</v>
      </c>
      <c r="I245" s="132">
        <v>1475294</v>
      </c>
      <c r="J245" s="301">
        <f aca="true" t="shared" si="48" ref="J245:J257">IF(OR($H245=0,$I245=0),"-",$I245/$H245*100)</f>
        <v>99.99959330305701</v>
      </c>
    </row>
    <row r="246" spans="1:10" s="129" customFormat="1" ht="38.25">
      <c r="A246" s="133" t="s">
        <v>779</v>
      </c>
      <c r="B246" s="130" t="s">
        <v>646</v>
      </c>
      <c r="C246" s="130"/>
      <c r="D246" s="133"/>
      <c r="E246" s="133"/>
      <c r="F246" s="159" t="s">
        <v>780</v>
      </c>
      <c r="G246" s="160">
        <f aca="true" t="shared" si="49" ref="G246:I247">0+G$248</f>
        <v>3378000</v>
      </c>
      <c r="H246" s="160">
        <f t="shared" si="49"/>
        <v>3380000</v>
      </c>
      <c r="I246" s="160">
        <f t="shared" si="49"/>
        <v>3379946.49</v>
      </c>
      <c r="J246" s="299">
        <f t="shared" si="48"/>
        <v>99.99841686390533</v>
      </c>
    </row>
    <row r="247" spans="1:10" s="129" customFormat="1" ht="12.75">
      <c r="A247" s="133"/>
      <c r="B247" s="130"/>
      <c r="C247" s="130"/>
      <c r="D247" s="133"/>
      <c r="E247" s="133" t="s">
        <v>708</v>
      </c>
      <c r="F247" s="131" t="s">
        <v>433</v>
      </c>
      <c r="G247" s="160">
        <f t="shared" si="49"/>
        <v>3378000</v>
      </c>
      <c r="H247" s="160">
        <f t="shared" si="49"/>
        <v>3380000</v>
      </c>
      <c r="I247" s="160">
        <f t="shared" si="49"/>
        <v>3379946.49</v>
      </c>
      <c r="J247" s="299">
        <f t="shared" si="48"/>
        <v>99.99841686390533</v>
      </c>
    </row>
    <row r="248" spans="1:10" s="129" customFormat="1" ht="38.25">
      <c r="A248" s="133"/>
      <c r="B248" s="130"/>
      <c r="C248" s="130" t="s">
        <v>321</v>
      </c>
      <c r="D248" s="133" t="s">
        <v>781</v>
      </c>
      <c r="E248" s="270" t="s">
        <v>710</v>
      </c>
      <c r="F248" s="131" t="s">
        <v>434</v>
      </c>
      <c r="G248" s="161">
        <v>3378000</v>
      </c>
      <c r="H248" s="161">
        <v>3380000</v>
      </c>
      <c r="I248" s="132">
        <v>3379946.49</v>
      </c>
      <c r="J248" s="301">
        <f t="shared" si="48"/>
        <v>99.99841686390533</v>
      </c>
    </row>
    <row r="249" spans="1:10" s="129" customFormat="1" ht="38.25">
      <c r="A249" s="133" t="s">
        <v>782</v>
      </c>
      <c r="B249" s="130" t="s">
        <v>646</v>
      </c>
      <c r="C249" s="130"/>
      <c r="D249" s="133"/>
      <c r="E249" s="133"/>
      <c r="F249" s="159" t="s">
        <v>783</v>
      </c>
      <c r="G249" s="160">
        <f aca="true" t="shared" si="50" ref="G249:I250">0+G$251</f>
        <v>6416660</v>
      </c>
      <c r="H249" s="160">
        <f t="shared" si="50"/>
        <v>6416660</v>
      </c>
      <c r="I249" s="160">
        <f t="shared" si="50"/>
        <v>6416392.83</v>
      </c>
      <c r="J249" s="299">
        <f t="shared" si="48"/>
        <v>99.9958363073624</v>
      </c>
    </row>
    <row r="250" spans="1:10" s="129" customFormat="1" ht="12.75">
      <c r="A250" s="133"/>
      <c r="B250" s="130"/>
      <c r="C250" s="130"/>
      <c r="D250" s="133"/>
      <c r="E250" s="133" t="s">
        <v>708</v>
      </c>
      <c r="F250" s="131" t="s">
        <v>433</v>
      </c>
      <c r="G250" s="160">
        <f t="shared" si="50"/>
        <v>6416660</v>
      </c>
      <c r="H250" s="160">
        <f t="shared" si="50"/>
        <v>6416660</v>
      </c>
      <c r="I250" s="160">
        <f t="shared" si="50"/>
        <v>6416392.83</v>
      </c>
      <c r="J250" s="299">
        <f t="shared" si="48"/>
        <v>99.9958363073624</v>
      </c>
    </row>
    <row r="251" spans="1:10" s="129" customFormat="1" ht="38.25">
      <c r="A251" s="133"/>
      <c r="B251" s="130"/>
      <c r="C251" s="130" t="s">
        <v>321</v>
      </c>
      <c r="D251" s="133" t="s">
        <v>784</v>
      </c>
      <c r="E251" s="270" t="s">
        <v>710</v>
      </c>
      <c r="F251" s="131" t="s">
        <v>434</v>
      </c>
      <c r="G251" s="161">
        <v>6416660</v>
      </c>
      <c r="H251" s="161">
        <v>6416660</v>
      </c>
      <c r="I251" s="132">
        <v>6416392.83</v>
      </c>
      <c r="J251" s="301">
        <f t="shared" si="48"/>
        <v>99.9958363073624</v>
      </c>
    </row>
    <row r="252" spans="1:10" s="129" customFormat="1" ht="12.75">
      <c r="A252" s="133" t="s">
        <v>785</v>
      </c>
      <c r="B252" s="130"/>
      <c r="C252" s="130"/>
      <c r="D252" s="133"/>
      <c r="E252" s="133"/>
      <c r="F252" s="159" t="s">
        <v>786</v>
      </c>
      <c r="G252" s="160">
        <f>0+G$253</f>
        <v>22043200</v>
      </c>
      <c r="H252" s="160">
        <f>0+H$253</f>
        <v>21199200</v>
      </c>
      <c r="I252" s="160">
        <f>0+I$253</f>
        <v>20263202.7</v>
      </c>
      <c r="J252" s="299">
        <f t="shared" si="48"/>
        <v>95.58475178308615</v>
      </c>
    </row>
    <row r="253" spans="1:10" s="129" customFormat="1" ht="12.75">
      <c r="A253" s="133" t="s">
        <v>787</v>
      </c>
      <c r="B253" s="130" t="s">
        <v>646</v>
      </c>
      <c r="C253" s="130"/>
      <c r="D253" s="133"/>
      <c r="E253" s="133"/>
      <c r="F253" s="159" t="s">
        <v>788</v>
      </c>
      <c r="G253" s="160">
        <f>0+G$255+G$257</f>
        <v>22043200</v>
      </c>
      <c r="H253" s="160">
        <f>0+H$255+H$257</f>
        <v>21199200</v>
      </c>
      <c r="I253" s="160">
        <f>0+I$255+I$257</f>
        <v>20263202.7</v>
      </c>
      <c r="J253" s="299">
        <f t="shared" si="48"/>
        <v>95.58475178308615</v>
      </c>
    </row>
    <row r="254" spans="1:10" s="129" customFormat="1" ht="12.75">
      <c r="A254" s="133"/>
      <c r="B254" s="130"/>
      <c r="C254" s="130"/>
      <c r="D254" s="133"/>
      <c r="E254" s="133" t="s">
        <v>789</v>
      </c>
      <c r="F254" s="131" t="s">
        <v>400</v>
      </c>
      <c r="G254" s="160">
        <f>0+G$255</f>
        <v>5160400</v>
      </c>
      <c r="H254" s="160">
        <f>0+H$255</f>
        <v>5160400</v>
      </c>
      <c r="I254" s="160">
        <f>0+I$255</f>
        <v>5160366.97</v>
      </c>
      <c r="J254" s="299">
        <f t="shared" si="48"/>
        <v>99.9993599333385</v>
      </c>
    </row>
    <row r="255" spans="1:10" s="129" customFormat="1" ht="25.5">
      <c r="A255" s="133"/>
      <c r="B255" s="130"/>
      <c r="C255" s="130" t="s">
        <v>19</v>
      </c>
      <c r="D255" s="133" t="s">
        <v>790</v>
      </c>
      <c r="E255" s="270" t="s">
        <v>791</v>
      </c>
      <c r="F255" s="131" t="s">
        <v>402</v>
      </c>
      <c r="G255" s="161">
        <v>5160400</v>
      </c>
      <c r="H255" s="161">
        <v>5160400</v>
      </c>
      <c r="I255" s="132">
        <v>5160366.97</v>
      </c>
      <c r="J255" s="301">
        <f t="shared" si="48"/>
        <v>99.9993599333385</v>
      </c>
    </row>
    <row r="256" spans="1:10" s="129" customFormat="1" ht="25.5">
      <c r="A256" s="133"/>
      <c r="B256" s="130"/>
      <c r="C256" s="130"/>
      <c r="D256" s="133"/>
      <c r="E256" s="133" t="s">
        <v>520</v>
      </c>
      <c r="F256" s="131" t="s">
        <v>521</v>
      </c>
      <c r="G256" s="160">
        <f>0+G$257</f>
        <v>16882800</v>
      </c>
      <c r="H256" s="160">
        <f>0+H$257</f>
        <v>16038800</v>
      </c>
      <c r="I256" s="160">
        <f>0+I$257</f>
        <v>15102835.73</v>
      </c>
      <c r="J256" s="299">
        <f t="shared" si="48"/>
        <v>94.16437470384318</v>
      </c>
    </row>
    <row r="257" spans="1:10" s="129" customFormat="1" ht="25.5">
      <c r="A257" s="133"/>
      <c r="B257" s="130"/>
      <c r="C257" s="130" t="s">
        <v>19</v>
      </c>
      <c r="D257" s="133" t="s">
        <v>792</v>
      </c>
      <c r="E257" s="270" t="s">
        <v>522</v>
      </c>
      <c r="F257" s="131" t="s">
        <v>521</v>
      </c>
      <c r="G257" s="161">
        <v>16882800</v>
      </c>
      <c r="H257" s="161">
        <v>16038800</v>
      </c>
      <c r="I257" s="132">
        <v>15102835.73</v>
      </c>
      <c r="J257" s="301">
        <f t="shared" si="48"/>
        <v>94.16437470384318</v>
      </c>
    </row>
    <row r="258" spans="1:10" s="129" customFormat="1" ht="25.5">
      <c r="A258" s="266" t="s">
        <v>2599</v>
      </c>
      <c r="B258" s="267"/>
      <c r="C258" s="267"/>
      <c r="D258" s="266"/>
      <c r="E258" s="266"/>
      <c r="F258" s="268" t="s">
        <v>2600</v>
      </c>
      <c r="G258" s="269">
        <f>G259+G370</f>
        <v>114741000</v>
      </c>
      <c r="H258" s="269">
        <f>H259+H370</f>
        <v>114741000</v>
      </c>
      <c r="I258" s="269">
        <f>I259+I370</f>
        <v>98539827.73999998</v>
      </c>
      <c r="J258" s="298">
        <f aca="true" t="shared" si="51" ref="J258:J322">IF(OR($H258=0,$I258=0),"-",$I258/$H258*100)</f>
        <v>85.88022393041719</v>
      </c>
    </row>
    <row r="259" spans="1:10" s="129" customFormat="1" ht="25.5">
      <c r="A259" s="133" t="s">
        <v>793</v>
      </c>
      <c r="B259" s="130"/>
      <c r="C259" s="130"/>
      <c r="D259" s="133"/>
      <c r="E259" s="133"/>
      <c r="F259" s="159" t="s">
        <v>794</v>
      </c>
      <c r="G259" s="160">
        <f>0+G$260+G$266+G$277+G$285+G$291+G$294+G$297+G$305+G$311+G$314+G$321+G$327+G$330+G$334+G$340+G$348+G$351+G$354+G$361+G$364+G$367</f>
        <v>93974000</v>
      </c>
      <c r="H259" s="160">
        <f>0+H$260+H$266+H$277+H$285+H$291+H$294+H$297+H$305+H$311+H$314+H$321+H$327+H$330+H$334+H$340+H$348+H$351+H$354+H$361+H$364+H$367</f>
        <v>93974000</v>
      </c>
      <c r="I259" s="160">
        <f>0+I$260+I$266+I$277+I$285+I$291+I$294+I$297+I$305+I$311+I$314+I$321+I$327+I$330+I$334+I$340+I$348+I$351+I$354+I$361+I$364+I$367</f>
        <v>82353877.41999999</v>
      </c>
      <c r="J259" s="299">
        <f t="shared" si="51"/>
        <v>87.6347472918041</v>
      </c>
    </row>
    <row r="260" spans="1:10" s="129" customFormat="1" ht="25.5">
      <c r="A260" s="133" t="s">
        <v>795</v>
      </c>
      <c r="B260" s="130" t="s">
        <v>796</v>
      </c>
      <c r="C260" s="130"/>
      <c r="D260" s="133"/>
      <c r="E260" s="133"/>
      <c r="F260" s="159" t="s">
        <v>797</v>
      </c>
      <c r="G260" s="160">
        <f>0+G$262+G$264+G$265</f>
        <v>8981000</v>
      </c>
      <c r="H260" s="160">
        <f>0+H$262+H$264+H$265</f>
        <v>9185000</v>
      </c>
      <c r="I260" s="160">
        <f>0+I$262+I$264+I$265</f>
        <v>9181127</v>
      </c>
      <c r="J260" s="299">
        <f t="shared" si="51"/>
        <v>99.95783342406096</v>
      </c>
    </row>
    <row r="261" spans="1:10" s="129" customFormat="1" ht="12.75">
      <c r="A261" s="133"/>
      <c r="B261" s="130"/>
      <c r="C261" s="130"/>
      <c r="D261" s="133"/>
      <c r="E261" s="133" t="s">
        <v>569</v>
      </c>
      <c r="F261" s="131" t="s">
        <v>373</v>
      </c>
      <c r="G261" s="160">
        <f>0+G$262</f>
        <v>6146000</v>
      </c>
      <c r="H261" s="160">
        <f>0+H$262</f>
        <v>6407000</v>
      </c>
      <c r="I261" s="160">
        <f>0+I$262</f>
        <v>6406417.98</v>
      </c>
      <c r="J261" s="299">
        <f t="shared" si="51"/>
        <v>99.99091587326362</v>
      </c>
    </row>
    <row r="262" spans="1:10" s="129" customFormat="1" ht="12.75">
      <c r="A262" s="133"/>
      <c r="B262" s="130"/>
      <c r="C262" s="130" t="s">
        <v>26</v>
      </c>
      <c r="D262" s="133" t="s">
        <v>798</v>
      </c>
      <c r="E262" s="270" t="s">
        <v>571</v>
      </c>
      <c r="F262" s="131" t="s">
        <v>376</v>
      </c>
      <c r="G262" s="161">
        <v>6146000</v>
      </c>
      <c r="H262" s="161">
        <v>6407000</v>
      </c>
      <c r="I262" s="132">
        <v>6406417.98</v>
      </c>
      <c r="J262" s="301">
        <f t="shared" si="51"/>
        <v>99.99091587326362</v>
      </c>
    </row>
    <row r="263" spans="1:10" s="129" customFormat="1" ht="12.75">
      <c r="A263" s="133"/>
      <c r="B263" s="130"/>
      <c r="C263" s="130"/>
      <c r="D263" s="133"/>
      <c r="E263" s="133" t="s">
        <v>543</v>
      </c>
      <c r="F263" s="131" t="s">
        <v>380</v>
      </c>
      <c r="G263" s="160">
        <f>0+G$264+G$265</f>
        <v>2835000</v>
      </c>
      <c r="H263" s="160">
        <f>0+H$264+H$265</f>
        <v>2778000</v>
      </c>
      <c r="I263" s="160">
        <f>0+I$264+I$265</f>
        <v>2774709.02</v>
      </c>
      <c r="J263" s="299">
        <f t="shared" si="51"/>
        <v>99.88153419726422</v>
      </c>
    </row>
    <row r="264" spans="1:10" s="129" customFormat="1" ht="12.75">
      <c r="A264" s="133"/>
      <c r="B264" s="130"/>
      <c r="C264" s="130" t="s">
        <v>26</v>
      </c>
      <c r="D264" s="133" t="s">
        <v>799</v>
      </c>
      <c r="E264" s="270" t="s">
        <v>800</v>
      </c>
      <c r="F264" s="131" t="s">
        <v>382</v>
      </c>
      <c r="G264" s="161">
        <v>2830000</v>
      </c>
      <c r="H264" s="161">
        <v>2773000</v>
      </c>
      <c r="I264" s="132">
        <v>2772209.02</v>
      </c>
      <c r="J264" s="301">
        <f t="shared" si="51"/>
        <v>99.971475658132</v>
      </c>
    </row>
    <row r="265" spans="1:10" s="129" customFormat="1" ht="12.75">
      <c r="A265" s="133"/>
      <c r="B265" s="130"/>
      <c r="C265" s="130" t="s">
        <v>26</v>
      </c>
      <c r="D265" s="133" t="s">
        <v>801</v>
      </c>
      <c r="E265" s="270" t="s">
        <v>572</v>
      </c>
      <c r="F265" s="131" t="s">
        <v>389</v>
      </c>
      <c r="G265" s="161">
        <v>5000</v>
      </c>
      <c r="H265" s="161">
        <v>5000</v>
      </c>
      <c r="I265" s="132">
        <v>2500</v>
      </c>
      <c r="J265" s="301">
        <f t="shared" si="51"/>
        <v>50</v>
      </c>
    </row>
    <row r="266" spans="1:10" s="129" customFormat="1" ht="27" customHeight="1">
      <c r="A266" s="133" t="s">
        <v>802</v>
      </c>
      <c r="B266" s="130" t="s">
        <v>541</v>
      </c>
      <c r="C266" s="130"/>
      <c r="D266" s="133"/>
      <c r="E266" s="133"/>
      <c r="F266" s="159" t="s">
        <v>803</v>
      </c>
      <c r="G266" s="160">
        <f>0+G$268+G$269+G$271+G$272+G$273+G$274+G$276</f>
        <v>16353000</v>
      </c>
      <c r="H266" s="160">
        <f>0+H$268+H$269+H$271+H$272+H$273+H$274+H$276</f>
        <v>16149000</v>
      </c>
      <c r="I266" s="160">
        <f>0+I$268+I$269+I$271+I$272+I$273+I$274+I$276</f>
        <v>15995897.46</v>
      </c>
      <c r="J266" s="299">
        <f t="shared" si="51"/>
        <v>99.05193795281441</v>
      </c>
    </row>
    <row r="267" spans="1:10" s="129" customFormat="1" ht="12.75">
      <c r="A267" s="133"/>
      <c r="B267" s="130"/>
      <c r="C267" s="130"/>
      <c r="D267" s="133"/>
      <c r="E267" s="133" t="s">
        <v>569</v>
      </c>
      <c r="F267" s="131" t="s">
        <v>373</v>
      </c>
      <c r="G267" s="160">
        <f>0+G$268+G$269</f>
        <v>216000</v>
      </c>
      <c r="H267" s="160">
        <f>0+H$268+H$269</f>
        <v>216000</v>
      </c>
      <c r="I267" s="160">
        <f>0+I$268+I$269</f>
        <v>215189.35</v>
      </c>
      <c r="J267" s="299">
        <f t="shared" si="51"/>
        <v>99.62469907407407</v>
      </c>
    </row>
    <row r="268" spans="1:10" s="129" customFormat="1" ht="12.75">
      <c r="A268" s="133"/>
      <c r="B268" s="130"/>
      <c r="C268" s="130" t="s">
        <v>26</v>
      </c>
      <c r="D268" s="133" t="s">
        <v>804</v>
      </c>
      <c r="E268" s="270" t="s">
        <v>571</v>
      </c>
      <c r="F268" s="131" t="s">
        <v>376</v>
      </c>
      <c r="G268" s="161">
        <v>141000</v>
      </c>
      <c r="H268" s="161">
        <v>141000</v>
      </c>
      <c r="I268" s="132">
        <v>146464.35</v>
      </c>
      <c r="J268" s="301">
        <f t="shared" si="51"/>
        <v>103.87542553191489</v>
      </c>
    </row>
    <row r="269" spans="1:10" s="129" customFormat="1" ht="12.75">
      <c r="A269" s="133"/>
      <c r="B269" s="130"/>
      <c r="C269" s="130" t="s">
        <v>26</v>
      </c>
      <c r="D269" s="133" t="s">
        <v>805</v>
      </c>
      <c r="E269" s="270" t="s">
        <v>806</v>
      </c>
      <c r="F269" s="131" t="s">
        <v>378</v>
      </c>
      <c r="G269" s="161">
        <v>75000</v>
      </c>
      <c r="H269" s="161">
        <v>75000</v>
      </c>
      <c r="I269" s="132">
        <v>68725</v>
      </c>
      <c r="J269" s="301">
        <f t="shared" si="51"/>
        <v>91.63333333333334</v>
      </c>
    </row>
    <row r="270" spans="1:10" s="129" customFormat="1" ht="12.75">
      <c r="A270" s="133"/>
      <c r="B270" s="130"/>
      <c r="C270" s="130"/>
      <c r="D270" s="133"/>
      <c r="E270" s="133" t="s">
        <v>543</v>
      </c>
      <c r="F270" s="131" t="s">
        <v>380</v>
      </c>
      <c r="G270" s="160">
        <f>0+G$271+G$272+G$273+G$274</f>
        <v>16012000</v>
      </c>
      <c r="H270" s="160">
        <f>0+H$271+H$272+H$273+H$274</f>
        <v>15808000</v>
      </c>
      <c r="I270" s="160">
        <f>0+I$271+I$272+I$273+I$274</f>
        <v>15683333.110000001</v>
      </c>
      <c r="J270" s="299">
        <f t="shared" si="51"/>
        <v>99.21136835779353</v>
      </c>
    </row>
    <row r="271" spans="1:10" s="129" customFormat="1" ht="12.75">
      <c r="A271" s="133"/>
      <c r="B271" s="130"/>
      <c r="C271" s="130" t="s">
        <v>26</v>
      </c>
      <c r="D271" s="133" t="s">
        <v>807</v>
      </c>
      <c r="E271" s="270" t="s">
        <v>800</v>
      </c>
      <c r="F271" s="131" t="s">
        <v>382</v>
      </c>
      <c r="G271" s="161">
        <v>15038000</v>
      </c>
      <c r="H271" s="161">
        <v>14834000</v>
      </c>
      <c r="I271" s="132">
        <v>14794600.56</v>
      </c>
      <c r="J271" s="301">
        <f t="shared" si="51"/>
        <v>99.73439773493327</v>
      </c>
    </row>
    <row r="272" spans="1:10" s="129" customFormat="1" ht="12.75">
      <c r="A272" s="133"/>
      <c r="B272" s="130"/>
      <c r="C272" s="130" t="s">
        <v>26</v>
      </c>
      <c r="D272" s="133" t="s">
        <v>808</v>
      </c>
      <c r="E272" s="270" t="s">
        <v>809</v>
      </c>
      <c r="F272" s="131" t="s">
        <v>384</v>
      </c>
      <c r="G272" s="161">
        <v>890000</v>
      </c>
      <c r="H272" s="161">
        <v>890000</v>
      </c>
      <c r="I272" s="132">
        <v>835045.05</v>
      </c>
      <c r="J272" s="301">
        <f t="shared" si="51"/>
        <v>93.82528651685394</v>
      </c>
    </row>
    <row r="273" spans="1:10" s="129" customFormat="1" ht="12.75">
      <c r="A273" s="133"/>
      <c r="B273" s="130"/>
      <c r="C273" s="130" t="s">
        <v>26</v>
      </c>
      <c r="D273" s="133" t="s">
        <v>810</v>
      </c>
      <c r="E273" s="270" t="s">
        <v>545</v>
      </c>
      <c r="F273" s="131" t="s">
        <v>387</v>
      </c>
      <c r="G273" s="161">
        <v>80000</v>
      </c>
      <c r="H273" s="161">
        <v>80000</v>
      </c>
      <c r="I273" s="132">
        <v>53500</v>
      </c>
      <c r="J273" s="301">
        <f t="shared" si="51"/>
        <v>66.875</v>
      </c>
    </row>
    <row r="274" spans="1:10" s="129" customFormat="1" ht="12.75">
      <c r="A274" s="133"/>
      <c r="B274" s="130"/>
      <c r="C274" s="130" t="s">
        <v>26</v>
      </c>
      <c r="D274" s="133" t="s">
        <v>811</v>
      </c>
      <c r="E274" s="270" t="s">
        <v>572</v>
      </c>
      <c r="F274" s="131" t="s">
        <v>389</v>
      </c>
      <c r="G274" s="161">
        <v>4000</v>
      </c>
      <c r="H274" s="161">
        <v>4000</v>
      </c>
      <c r="I274" s="132">
        <v>187.5</v>
      </c>
      <c r="J274" s="301">
        <f t="shared" si="51"/>
        <v>4.6875</v>
      </c>
    </row>
    <row r="275" spans="1:10" s="129" customFormat="1" ht="12.75">
      <c r="A275" s="133"/>
      <c r="B275" s="130"/>
      <c r="C275" s="130"/>
      <c r="D275" s="133"/>
      <c r="E275" s="133" t="s">
        <v>812</v>
      </c>
      <c r="F275" s="131" t="s">
        <v>445</v>
      </c>
      <c r="G275" s="160">
        <f>0+G$276</f>
        <v>125000</v>
      </c>
      <c r="H275" s="160">
        <f>0+H$276</f>
        <v>125000</v>
      </c>
      <c r="I275" s="160">
        <f>0+I$276</f>
        <v>97375</v>
      </c>
      <c r="J275" s="299">
        <f t="shared" si="51"/>
        <v>77.9</v>
      </c>
    </row>
    <row r="276" spans="1:10" s="129" customFormat="1" ht="12.75">
      <c r="A276" s="133"/>
      <c r="B276" s="130"/>
      <c r="C276" s="130" t="s">
        <v>26</v>
      </c>
      <c r="D276" s="133" t="s">
        <v>813</v>
      </c>
      <c r="E276" s="270" t="s">
        <v>814</v>
      </c>
      <c r="F276" s="131" t="s">
        <v>452</v>
      </c>
      <c r="G276" s="161">
        <v>125000</v>
      </c>
      <c r="H276" s="161">
        <v>125000</v>
      </c>
      <c r="I276" s="132">
        <v>97375</v>
      </c>
      <c r="J276" s="301">
        <f t="shared" si="51"/>
        <v>77.9</v>
      </c>
    </row>
    <row r="277" spans="1:10" s="129" customFormat="1" ht="25.5">
      <c r="A277" s="133" t="s">
        <v>815</v>
      </c>
      <c r="B277" s="130" t="s">
        <v>646</v>
      </c>
      <c r="C277" s="130"/>
      <c r="D277" s="133"/>
      <c r="E277" s="133"/>
      <c r="F277" s="159" t="s">
        <v>816</v>
      </c>
      <c r="G277" s="160">
        <f>0+G$279+G$281+G$282+G$283+G$284</f>
        <v>984000</v>
      </c>
      <c r="H277" s="160">
        <f>0+H$279+H$281+H$282+H$283+H$284</f>
        <v>984000</v>
      </c>
      <c r="I277" s="160">
        <f>0+I$279+I$281+I$282+I$283+I$284</f>
        <v>911352.4</v>
      </c>
      <c r="J277" s="299">
        <f t="shared" si="51"/>
        <v>92.6171138211382</v>
      </c>
    </row>
    <row r="278" spans="1:10" s="129" customFormat="1" ht="12.75">
      <c r="A278" s="133"/>
      <c r="B278" s="130"/>
      <c r="C278" s="130"/>
      <c r="D278" s="133"/>
      <c r="E278" s="133" t="s">
        <v>569</v>
      </c>
      <c r="F278" s="131" t="s">
        <v>373</v>
      </c>
      <c r="G278" s="160">
        <f>0+G$279</f>
        <v>64000</v>
      </c>
      <c r="H278" s="160">
        <f>0+H$279</f>
        <v>64000</v>
      </c>
      <c r="I278" s="160">
        <f>0+I$279</f>
        <v>21182.45</v>
      </c>
      <c r="J278" s="299">
        <f t="shared" si="51"/>
        <v>33.097578125</v>
      </c>
    </row>
    <row r="279" spans="1:10" s="129" customFormat="1" ht="12.75">
      <c r="A279" s="133"/>
      <c r="B279" s="130"/>
      <c r="C279" s="130" t="s">
        <v>26</v>
      </c>
      <c r="D279" s="133" t="s">
        <v>817</v>
      </c>
      <c r="E279" s="270" t="s">
        <v>571</v>
      </c>
      <c r="F279" s="131" t="s">
        <v>376</v>
      </c>
      <c r="G279" s="161">
        <v>64000</v>
      </c>
      <c r="H279" s="161">
        <v>64000</v>
      </c>
      <c r="I279" s="132">
        <v>21182.45</v>
      </c>
      <c r="J279" s="301">
        <f t="shared" si="51"/>
        <v>33.097578125</v>
      </c>
    </row>
    <row r="280" spans="1:10" s="129" customFormat="1" ht="12.75">
      <c r="A280" s="133"/>
      <c r="B280" s="130"/>
      <c r="C280" s="130"/>
      <c r="D280" s="133"/>
      <c r="E280" s="133" t="s">
        <v>543</v>
      </c>
      <c r="F280" s="131" t="s">
        <v>380</v>
      </c>
      <c r="G280" s="160">
        <f>0+G$281+G$282+G$283+G$284</f>
        <v>920000</v>
      </c>
      <c r="H280" s="160">
        <f>0+H$281+H$282+H$283+H$284</f>
        <v>920000</v>
      </c>
      <c r="I280" s="160">
        <f>0+I$281+I$282+I$283+I$284</f>
        <v>890169.95</v>
      </c>
      <c r="J280" s="299">
        <f t="shared" si="51"/>
        <v>96.75760326086956</v>
      </c>
    </row>
    <row r="281" spans="1:10" s="129" customFormat="1" ht="12.75">
      <c r="A281" s="133"/>
      <c r="B281" s="130"/>
      <c r="C281" s="130" t="s">
        <v>26</v>
      </c>
      <c r="D281" s="133" t="s">
        <v>818</v>
      </c>
      <c r="E281" s="270" t="s">
        <v>819</v>
      </c>
      <c r="F281" s="131" t="s">
        <v>381</v>
      </c>
      <c r="G281" s="161">
        <v>2000</v>
      </c>
      <c r="H281" s="161">
        <v>2000</v>
      </c>
      <c r="I281" s="132">
        <v>476.59</v>
      </c>
      <c r="J281" s="301">
        <f t="shared" si="51"/>
        <v>23.8295</v>
      </c>
    </row>
    <row r="282" spans="1:10" s="129" customFormat="1" ht="12.75">
      <c r="A282" s="133"/>
      <c r="B282" s="130"/>
      <c r="C282" s="130" t="s">
        <v>26</v>
      </c>
      <c r="D282" s="133" t="s">
        <v>820</v>
      </c>
      <c r="E282" s="270" t="s">
        <v>800</v>
      </c>
      <c r="F282" s="131" t="s">
        <v>382</v>
      </c>
      <c r="G282" s="161">
        <v>754000</v>
      </c>
      <c r="H282" s="161">
        <v>754000</v>
      </c>
      <c r="I282" s="132">
        <v>731749.26</v>
      </c>
      <c r="J282" s="301">
        <f t="shared" si="51"/>
        <v>97.04897347480106</v>
      </c>
    </row>
    <row r="283" spans="1:10" s="129" customFormat="1" ht="12.75">
      <c r="A283" s="133"/>
      <c r="B283" s="130"/>
      <c r="C283" s="130" t="s">
        <v>26</v>
      </c>
      <c r="D283" s="133" t="s">
        <v>821</v>
      </c>
      <c r="E283" s="270" t="s">
        <v>809</v>
      </c>
      <c r="F283" s="131" t="s">
        <v>384</v>
      </c>
      <c r="G283" s="161">
        <v>139000</v>
      </c>
      <c r="H283" s="161">
        <v>139000</v>
      </c>
      <c r="I283" s="132">
        <v>152694.1</v>
      </c>
      <c r="J283" s="301">
        <f t="shared" si="51"/>
        <v>109.85187050359713</v>
      </c>
    </row>
    <row r="284" spans="1:10" s="129" customFormat="1" ht="12.75">
      <c r="A284" s="133"/>
      <c r="B284" s="130"/>
      <c r="C284" s="130" t="s">
        <v>26</v>
      </c>
      <c r="D284" s="133" t="s">
        <v>822</v>
      </c>
      <c r="E284" s="270" t="s">
        <v>572</v>
      </c>
      <c r="F284" s="131" t="s">
        <v>389</v>
      </c>
      <c r="G284" s="161">
        <v>25000</v>
      </c>
      <c r="H284" s="161">
        <v>25000</v>
      </c>
      <c r="I284" s="132">
        <v>5250</v>
      </c>
      <c r="J284" s="301">
        <f t="shared" si="51"/>
        <v>21</v>
      </c>
    </row>
    <row r="285" spans="1:10" s="129" customFormat="1" ht="25.5">
      <c r="A285" s="133" t="s">
        <v>823</v>
      </c>
      <c r="B285" s="130" t="s">
        <v>719</v>
      </c>
      <c r="C285" s="130"/>
      <c r="D285" s="133"/>
      <c r="E285" s="133"/>
      <c r="F285" s="159" t="s">
        <v>824</v>
      </c>
      <c r="G285" s="160">
        <f>0+G$287+G$288+G$290</f>
        <v>13951000</v>
      </c>
      <c r="H285" s="160">
        <f>0+H$287+H$288+H$290</f>
        <v>13951000</v>
      </c>
      <c r="I285" s="160">
        <f>0+I$287+I$288+I$290</f>
        <v>13791982.26</v>
      </c>
      <c r="J285" s="299">
        <f t="shared" si="51"/>
        <v>98.86016959357752</v>
      </c>
    </row>
    <row r="286" spans="1:10" s="129" customFormat="1" ht="12.75">
      <c r="A286" s="133"/>
      <c r="B286" s="130"/>
      <c r="C286" s="130"/>
      <c r="D286" s="133"/>
      <c r="E286" s="133" t="s">
        <v>543</v>
      </c>
      <c r="F286" s="131" t="s">
        <v>380</v>
      </c>
      <c r="G286" s="160">
        <f>0+G$287+G$288</f>
        <v>13921000</v>
      </c>
      <c r="H286" s="160">
        <f>0+H$287+H$288</f>
        <v>13921000</v>
      </c>
      <c r="I286" s="160">
        <f>0+I$287+I$288</f>
        <v>13762002.26</v>
      </c>
      <c r="J286" s="299">
        <f t="shared" si="51"/>
        <v>98.85785690683142</v>
      </c>
    </row>
    <row r="287" spans="1:10" s="129" customFormat="1" ht="12.75">
      <c r="A287" s="133"/>
      <c r="B287" s="130"/>
      <c r="C287" s="130" t="s">
        <v>26</v>
      </c>
      <c r="D287" s="133" t="s">
        <v>825</v>
      </c>
      <c r="E287" s="270" t="s">
        <v>800</v>
      </c>
      <c r="F287" s="131" t="s">
        <v>382</v>
      </c>
      <c r="G287" s="161">
        <v>22000</v>
      </c>
      <c r="H287" s="161">
        <v>22000</v>
      </c>
      <c r="I287" s="132">
        <v>0</v>
      </c>
      <c r="J287" s="301" t="str">
        <f t="shared" si="51"/>
        <v>-</v>
      </c>
    </row>
    <row r="288" spans="1:10" s="129" customFormat="1" ht="12.75">
      <c r="A288" s="133"/>
      <c r="B288" s="130"/>
      <c r="C288" s="130" t="s">
        <v>26</v>
      </c>
      <c r="D288" s="133" t="s">
        <v>826</v>
      </c>
      <c r="E288" s="270" t="s">
        <v>809</v>
      </c>
      <c r="F288" s="131" t="s">
        <v>384</v>
      </c>
      <c r="G288" s="161">
        <v>13899000</v>
      </c>
      <c r="H288" s="161">
        <v>13899000</v>
      </c>
      <c r="I288" s="132">
        <v>13762002.26</v>
      </c>
      <c r="J288" s="301">
        <f t="shared" si="51"/>
        <v>99.01433383696668</v>
      </c>
    </row>
    <row r="289" spans="1:10" s="129" customFormat="1" ht="12.75">
      <c r="A289" s="133"/>
      <c r="B289" s="130"/>
      <c r="C289" s="130"/>
      <c r="D289" s="133"/>
      <c r="E289" s="133" t="s">
        <v>812</v>
      </c>
      <c r="F289" s="131" t="s">
        <v>445</v>
      </c>
      <c r="G289" s="160">
        <f>0+G$290</f>
        <v>30000</v>
      </c>
      <c r="H289" s="160">
        <f>0+H$290</f>
        <v>30000</v>
      </c>
      <c r="I289" s="160">
        <f>0+I$290</f>
        <v>29980</v>
      </c>
      <c r="J289" s="299">
        <f t="shared" si="51"/>
        <v>99.93333333333332</v>
      </c>
    </row>
    <row r="290" spans="1:10" s="129" customFormat="1" ht="12.75">
      <c r="A290" s="133"/>
      <c r="B290" s="130"/>
      <c r="C290" s="130" t="s">
        <v>26</v>
      </c>
      <c r="D290" s="133" t="s">
        <v>827</v>
      </c>
      <c r="E290" s="270" t="s">
        <v>814</v>
      </c>
      <c r="F290" s="131" t="s">
        <v>452</v>
      </c>
      <c r="G290" s="161">
        <v>30000</v>
      </c>
      <c r="H290" s="161">
        <v>30000</v>
      </c>
      <c r="I290" s="132">
        <v>29980</v>
      </c>
      <c r="J290" s="301">
        <f t="shared" si="51"/>
        <v>99.93333333333332</v>
      </c>
    </row>
    <row r="291" spans="1:10" s="129" customFormat="1" ht="12.75">
      <c r="A291" s="133" t="s">
        <v>828</v>
      </c>
      <c r="B291" s="130" t="s">
        <v>719</v>
      </c>
      <c r="C291" s="130"/>
      <c r="D291" s="133"/>
      <c r="E291" s="133"/>
      <c r="F291" s="159" t="s">
        <v>829</v>
      </c>
      <c r="G291" s="160">
        <f aca="true" t="shared" si="52" ref="G291:I292">0+G$293</f>
        <v>805000</v>
      </c>
      <c r="H291" s="160">
        <f t="shared" si="52"/>
        <v>805000</v>
      </c>
      <c r="I291" s="160">
        <f t="shared" si="52"/>
        <v>802678.75</v>
      </c>
      <c r="J291" s="299">
        <f t="shared" si="51"/>
        <v>99.71164596273292</v>
      </c>
    </row>
    <row r="292" spans="1:10" s="129" customFormat="1" ht="12.75">
      <c r="A292" s="133"/>
      <c r="B292" s="130"/>
      <c r="C292" s="130"/>
      <c r="D292" s="133"/>
      <c r="E292" s="133" t="s">
        <v>543</v>
      </c>
      <c r="F292" s="131" t="s">
        <v>380</v>
      </c>
      <c r="G292" s="160">
        <f t="shared" si="52"/>
        <v>805000</v>
      </c>
      <c r="H292" s="160">
        <f t="shared" si="52"/>
        <v>805000</v>
      </c>
      <c r="I292" s="160">
        <f t="shared" si="52"/>
        <v>802678.75</v>
      </c>
      <c r="J292" s="299">
        <f t="shared" si="51"/>
        <v>99.71164596273292</v>
      </c>
    </row>
    <row r="293" spans="1:10" s="129" customFormat="1" ht="12.75">
      <c r="A293" s="133"/>
      <c r="B293" s="130"/>
      <c r="C293" s="130" t="s">
        <v>26</v>
      </c>
      <c r="D293" s="133" t="s">
        <v>830</v>
      </c>
      <c r="E293" s="270" t="s">
        <v>800</v>
      </c>
      <c r="F293" s="131" t="s">
        <v>382</v>
      </c>
      <c r="G293" s="161">
        <v>805000</v>
      </c>
      <c r="H293" s="161">
        <v>805000</v>
      </c>
      <c r="I293" s="132">
        <v>802678.75</v>
      </c>
      <c r="J293" s="301">
        <f t="shared" si="51"/>
        <v>99.71164596273292</v>
      </c>
    </row>
    <row r="294" spans="1:10" s="129" customFormat="1" ht="12.75">
      <c r="A294" s="133" t="s">
        <v>831</v>
      </c>
      <c r="B294" s="130" t="s">
        <v>719</v>
      </c>
      <c r="C294" s="130"/>
      <c r="D294" s="133"/>
      <c r="E294" s="133"/>
      <c r="F294" s="159" t="s">
        <v>832</v>
      </c>
      <c r="G294" s="160">
        <f aca="true" t="shared" si="53" ref="G294:I295">0+G$296</f>
        <v>593000</v>
      </c>
      <c r="H294" s="160">
        <f t="shared" si="53"/>
        <v>593000</v>
      </c>
      <c r="I294" s="160">
        <f t="shared" si="53"/>
        <v>592820.64</v>
      </c>
      <c r="J294" s="299">
        <f t="shared" si="51"/>
        <v>99.96975379426645</v>
      </c>
    </row>
    <row r="295" spans="1:10" s="129" customFormat="1" ht="12.75">
      <c r="A295" s="133"/>
      <c r="B295" s="130"/>
      <c r="C295" s="130"/>
      <c r="D295" s="133"/>
      <c r="E295" s="133" t="s">
        <v>543</v>
      </c>
      <c r="F295" s="131" t="s">
        <v>380</v>
      </c>
      <c r="G295" s="160">
        <f t="shared" si="53"/>
        <v>593000</v>
      </c>
      <c r="H295" s="160">
        <f t="shared" si="53"/>
        <v>593000</v>
      </c>
      <c r="I295" s="160">
        <f t="shared" si="53"/>
        <v>592820.64</v>
      </c>
      <c r="J295" s="299">
        <f t="shared" si="51"/>
        <v>99.96975379426645</v>
      </c>
    </row>
    <row r="296" spans="1:10" s="129" customFormat="1" ht="12.75">
      <c r="A296" s="133"/>
      <c r="B296" s="130"/>
      <c r="C296" s="130" t="s">
        <v>26</v>
      </c>
      <c r="D296" s="133" t="s">
        <v>833</v>
      </c>
      <c r="E296" s="270" t="s">
        <v>809</v>
      </c>
      <c r="F296" s="131" t="s">
        <v>384</v>
      </c>
      <c r="G296" s="161">
        <v>593000</v>
      </c>
      <c r="H296" s="161">
        <v>593000</v>
      </c>
      <c r="I296" s="132">
        <v>592820.64</v>
      </c>
      <c r="J296" s="301">
        <f t="shared" si="51"/>
        <v>99.96975379426645</v>
      </c>
    </row>
    <row r="297" spans="1:10" s="129" customFormat="1" ht="25.5">
      <c r="A297" s="133" t="s">
        <v>834</v>
      </c>
      <c r="B297" s="130" t="s">
        <v>541</v>
      </c>
      <c r="C297" s="130"/>
      <c r="D297" s="133"/>
      <c r="E297" s="133"/>
      <c r="F297" s="159" t="s">
        <v>835</v>
      </c>
      <c r="G297" s="160">
        <f>0+G$299+G$301+G$302+G$303+G$304</f>
        <v>724000</v>
      </c>
      <c r="H297" s="160">
        <f>0+H$299+H$301+H$302+H$303+H$304</f>
        <v>724000</v>
      </c>
      <c r="I297" s="160">
        <f>0+I$299+I$301+I$302+I$303+I$304</f>
        <v>635244.4400000001</v>
      </c>
      <c r="J297" s="299">
        <f t="shared" si="51"/>
        <v>87.74094475138122</v>
      </c>
    </row>
    <row r="298" spans="1:10" s="129" customFormat="1" ht="12.75">
      <c r="A298" s="133"/>
      <c r="B298" s="130"/>
      <c r="C298" s="130"/>
      <c r="D298" s="133"/>
      <c r="E298" s="133" t="s">
        <v>569</v>
      </c>
      <c r="F298" s="131" t="s">
        <v>373</v>
      </c>
      <c r="G298" s="160">
        <f>0+G$299</f>
        <v>33000</v>
      </c>
      <c r="H298" s="160">
        <f>0+H$299</f>
        <v>33000</v>
      </c>
      <c r="I298" s="160">
        <f>0+I$299</f>
        <v>16830.02</v>
      </c>
      <c r="J298" s="299">
        <f t="shared" si="51"/>
        <v>51.00006060606061</v>
      </c>
    </row>
    <row r="299" spans="1:10" s="129" customFormat="1" ht="12.75">
      <c r="A299" s="133"/>
      <c r="B299" s="130"/>
      <c r="C299" s="130" t="s">
        <v>26</v>
      </c>
      <c r="D299" s="133" t="s">
        <v>836</v>
      </c>
      <c r="E299" s="270" t="s">
        <v>571</v>
      </c>
      <c r="F299" s="131" t="s">
        <v>376</v>
      </c>
      <c r="G299" s="161">
        <v>33000</v>
      </c>
      <c r="H299" s="161">
        <v>33000</v>
      </c>
      <c r="I299" s="132">
        <v>16830.02</v>
      </c>
      <c r="J299" s="301">
        <f t="shared" si="51"/>
        <v>51.00006060606061</v>
      </c>
    </row>
    <row r="300" spans="1:10" s="129" customFormat="1" ht="12.75">
      <c r="A300" s="133"/>
      <c r="B300" s="130"/>
      <c r="C300" s="130"/>
      <c r="D300" s="133"/>
      <c r="E300" s="133" t="s">
        <v>543</v>
      </c>
      <c r="F300" s="131" t="s">
        <v>380</v>
      </c>
      <c r="G300" s="160">
        <f>0+G$301+G$302+G$303+G$304</f>
        <v>691000</v>
      </c>
      <c r="H300" s="160">
        <f>0+H$301+H$302+H$303+H$304</f>
        <v>691000</v>
      </c>
      <c r="I300" s="160">
        <f>0+I$301+I$302+I$303+I$304</f>
        <v>618414.42</v>
      </c>
      <c r="J300" s="299">
        <f t="shared" si="51"/>
        <v>89.49557452966715</v>
      </c>
    </row>
    <row r="301" spans="1:10" s="129" customFormat="1" ht="12.75">
      <c r="A301" s="133"/>
      <c r="B301" s="130"/>
      <c r="C301" s="130" t="s">
        <v>26</v>
      </c>
      <c r="D301" s="133" t="s">
        <v>837</v>
      </c>
      <c r="E301" s="270" t="s">
        <v>800</v>
      </c>
      <c r="F301" s="131" t="s">
        <v>382</v>
      </c>
      <c r="G301" s="161">
        <v>596000</v>
      </c>
      <c r="H301" s="161">
        <v>596000</v>
      </c>
      <c r="I301" s="132">
        <v>547503.75</v>
      </c>
      <c r="J301" s="301">
        <f t="shared" si="51"/>
        <v>91.86304530201342</v>
      </c>
    </row>
    <row r="302" spans="1:10" s="129" customFormat="1" ht="12.75">
      <c r="A302" s="133"/>
      <c r="B302" s="130"/>
      <c r="C302" s="130" t="s">
        <v>26</v>
      </c>
      <c r="D302" s="133" t="s">
        <v>838</v>
      </c>
      <c r="E302" s="270" t="s">
        <v>809</v>
      </c>
      <c r="F302" s="131" t="s">
        <v>384</v>
      </c>
      <c r="G302" s="161">
        <v>50000</v>
      </c>
      <c r="H302" s="161">
        <v>50000</v>
      </c>
      <c r="I302" s="132">
        <v>58598.17</v>
      </c>
      <c r="J302" s="301">
        <f t="shared" si="51"/>
        <v>117.19633999999999</v>
      </c>
    </row>
    <row r="303" spans="1:10" s="129" customFormat="1" ht="12.75">
      <c r="A303" s="133"/>
      <c r="B303" s="130"/>
      <c r="C303" s="130" t="s">
        <v>26</v>
      </c>
      <c r="D303" s="133" t="s">
        <v>839</v>
      </c>
      <c r="E303" s="270" t="s">
        <v>545</v>
      </c>
      <c r="F303" s="131" t="s">
        <v>387</v>
      </c>
      <c r="G303" s="161">
        <v>40000</v>
      </c>
      <c r="H303" s="161">
        <v>40000</v>
      </c>
      <c r="I303" s="132">
        <v>11875</v>
      </c>
      <c r="J303" s="301">
        <f t="shared" si="51"/>
        <v>29.6875</v>
      </c>
    </row>
    <row r="304" spans="1:10" s="129" customFormat="1" ht="12.75">
      <c r="A304" s="133"/>
      <c r="B304" s="130"/>
      <c r="C304" s="130" t="s">
        <v>26</v>
      </c>
      <c r="D304" s="133" t="s">
        <v>840</v>
      </c>
      <c r="E304" s="270" t="s">
        <v>572</v>
      </c>
      <c r="F304" s="131" t="s">
        <v>389</v>
      </c>
      <c r="G304" s="161">
        <v>5000</v>
      </c>
      <c r="H304" s="161">
        <v>5000</v>
      </c>
      <c r="I304" s="132">
        <v>437.5</v>
      </c>
      <c r="J304" s="301">
        <f t="shared" si="51"/>
        <v>8.75</v>
      </c>
    </row>
    <row r="305" spans="1:10" s="129" customFormat="1" ht="12.75">
      <c r="A305" s="133" t="s">
        <v>841</v>
      </c>
      <c r="B305" s="130" t="s">
        <v>796</v>
      </c>
      <c r="C305" s="130"/>
      <c r="D305" s="133"/>
      <c r="E305" s="133"/>
      <c r="F305" s="159" t="s">
        <v>842</v>
      </c>
      <c r="G305" s="160">
        <f>0+G$307+G$309+G$310</f>
        <v>263000</v>
      </c>
      <c r="H305" s="160">
        <f>0+H$307+H$309+H$310</f>
        <v>263000</v>
      </c>
      <c r="I305" s="160">
        <f>0+I$307+I$309+I$310</f>
        <v>254574.41</v>
      </c>
      <c r="J305" s="299">
        <f t="shared" si="51"/>
        <v>96.7963536121673</v>
      </c>
    </row>
    <row r="306" spans="1:10" s="129" customFormat="1" ht="12.75">
      <c r="A306" s="133"/>
      <c r="B306" s="130"/>
      <c r="C306" s="130"/>
      <c r="D306" s="133"/>
      <c r="E306" s="133" t="s">
        <v>569</v>
      </c>
      <c r="F306" s="131" t="s">
        <v>373</v>
      </c>
      <c r="G306" s="160">
        <f>0+G$307</f>
        <v>5000</v>
      </c>
      <c r="H306" s="160">
        <f>0+H$307</f>
        <v>5000</v>
      </c>
      <c r="I306" s="160">
        <f>0+I$307</f>
        <v>2892.63</v>
      </c>
      <c r="J306" s="299">
        <f t="shared" si="51"/>
        <v>57.852599999999995</v>
      </c>
    </row>
    <row r="307" spans="1:10" s="129" customFormat="1" ht="12.75">
      <c r="A307" s="133"/>
      <c r="B307" s="130"/>
      <c r="C307" s="130" t="s">
        <v>26</v>
      </c>
      <c r="D307" s="133" t="s">
        <v>843</v>
      </c>
      <c r="E307" s="270" t="s">
        <v>571</v>
      </c>
      <c r="F307" s="131" t="s">
        <v>376</v>
      </c>
      <c r="G307" s="161">
        <v>5000</v>
      </c>
      <c r="H307" s="161">
        <v>5000</v>
      </c>
      <c r="I307" s="132">
        <v>2892.63</v>
      </c>
      <c r="J307" s="301">
        <f t="shared" si="51"/>
        <v>57.852599999999995</v>
      </c>
    </row>
    <row r="308" spans="1:10" s="129" customFormat="1" ht="12.75">
      <c r="A308" s="133"/>
      <c r="B308" s="130"/>
      <c r="C308" s="130"/>
      <c r="D308" s="133"/>
      <c r="E308" s="133" t="s">
        <v>543</v>
      </c>
      <c r="F308" s="131" t="s">
        <v>380</v>
      </c>
      <c r="G308" s="160">
        <f>0+G$309+G$310</f>
        <v>258000</v>
      </c>
      <c r="H308" s="160">
        <f>0+H$309+H$310</f>
        <v>258000</v>
      </c>
      <c r="I308" s="160">
        <f>0+I$309+I$310</f>
        <v>251681.78</v>
      </c>
      <c r="J308" s="299">
        <f t="shared" si="51"/>
        <v>97.55107751937985</v>
      </c>
    </row>
    <row r="309" spans="1:10" s="129" customFormat="1" ht="12.75">
      <c r="A309" s="133"/>
      <c r="B309" s="130"/>
      <c r="C309" s="130" t="s">
        <v>26</v>
      </c>
      <c r="D309" s="133" t="s">
        <v>844</v>
      </c>
      <c r="E309" s="270" t="s">
        <v>800</v>
      </c>
      <c r="F309" s="131" t="s">
        <v>382</v>
      </c>
      <c r="G309" s="161">
        <v>253000</v>
      </c>
      <c r="H309" s="161">
        <v>253000</v>
      </c>
      <c r="I309" s="132">
        <v>248092.15</v>
      </c>
      <c r="J309" s="301">
        <f t="shared" si="51"/>
        <v>98.06013833992094</v>
      </c>
    </row>
    <row r="310" spans="1:10" s="129" customFormat="1" ht="12.75">
      <c r="A310" s="133"/>
      <c r="B310" s="130"/>
      <c r="C310" s="130" t="s">
        <v>26</v>
      </c>
      <c r="D310" s="133" t="s">
        <v>845</v>
      </c>
      <c r="E310" s="270" t="s">
        <v>572</v>
      </c>
      <c r="F310" s="131" t="s">
        <v>389</v>
      </c>
      <c r="G310" s="161">
        <v>5000</v>
      </c>
      <c r="H310" s="161">
        <v>5000</v>
      </c>
      <c r="I310" s="132">
        <v>3589.63</v>
      </c>
      <c r="J310" s="301">
        <f t="shared" si="51"/>
        <v>71.79260000000001</v>
      </c>
    </row>
    <row r="311" spans="1:10" s="129" customFormat="1" ht="25.5">
      <c r="A311" s="133" t="s">
        <v>846</v>
      </c>
      <c r="B311" s="130" t="s">
        <v>541</v>
      </c>
      <c r="C311" s="130"/>
      <c r="D311" s="133"/>
      <c r="E311" s="133"/>
      <c r="F311" s="159" t="s">
        <v>847</v>
      </c>
      <c r="G311" s="160">
        <f aca="true" t="shared" si="54" ref="G311:I312">0+G$313</f>
        <v>137000</v>
      </c>
      <c r="H311" s="160">
        <f t="shared" si="54"/>
        <v>131000</v>
      </c>
      <c r="I311" s="160">
        <f t="shared" si="54"/>
        <v>63674.55</v>
      </c>
      <c r="J311" s="299">
        <f t="shared" si="51"/>
        <v>48.60652671755725</v>
      </c>
    </row>
    <row r="312" spans="1:10" s="129" customFormat="1" ht="12.75">
      <c r="A312" s="133"/>
      <c r="B312" s="130"/>
      <c r="C312" s="130"/>
      <c r="D312" s="133"/>
      <c r="E312" s="133" t="s">
        <v>543</v>
      </c>
      <c r="F312" s="131" t="s">
        <v>380</v>
      </c>
      <c r="G312" s="160">
        <f t="shared" si="54"/>
        <v>137000</v>
      </c>
      <c r="H312" s="160">
        <f t="shared" si="54"/>
        <v>131000</v>
      </c>
      <c r="I312" s="160">
        <f t="shared" si="54"/>
        <v>63674.55</v>
      </c>
      <c r="J312" s="299">
        <f t="shared" si="51"/>
        <v>48.60652671755725</v>
      </c>
    </row>
    <row r="313" spans="1:10" s="129" customFormat="1" ht="12.75">
      <c r="A313" s="133"/>
      <c r="B313" s="130"/>
      <c r="C313" s="130" t="s">
        <v>26</v>
      </c>
      <c r="D313" s="133" t="s">
        <v>848</v>
      </c>
      <c r="E313" s="270" t="s">
        <v>800</v>
      </c>
      <c r="F313" s="131" t="s">
        <v>382</v>
      </c>
      <c r="G313" s="161">
        <v>137000</v>
      </c>
      <c r="H313" s="161">
        <v>131000</v>
      </c>
      <c r="I313" s="132">
        <v>63674.55</v>
      </c>
      <c r="J313" s="301">
        <f t="shared" si="51"/>
        <v>48.60652671755725</v>
      </c>
    </row>
    <row r="314" spans="1:10" s="129" customFormat="1" ht="12.75">
      <c r="A314" s="133" t="s">
        <v>849</v>
      </c>
      <c r="B314" s="130" t="s">
        <v>541</v>
      </c>
      <c r="C314" s="130"/>
      <c r="D314" s="133"/>
      <c r="E314" s="133"/>
      <c r="F314" s="159" t="s">
        <v>850</v>
      </c>
      <c r="G314" s="160">
        <f>0+G$316+G$318+G$319+G$320</f>
        <v>440000</v>
      </c>
      <c r="H314" s="160">
        <f>0+H$316+H$318+H$319+H$320</f>
        <v>446000</v>
      </c>
      <c r="I314" s="160">
        <f>0+I$316+I$318+I$319+I$320</f>
        <v>443478.02</v>
      </c>
      <c r="J314" s="299">
        <f t="shared" si="51"/>
        <v>99.434533632287</v>
      </c>
    </row>
    <row r="315" spans="1:10" s="129" customFormat="1" ht="12.75">
      <c r="A315" s="133"/>
      <c r="B315" s="130"/>
      <c r="C315" s="130"/>
      <c r="D315" s="133"/>
      <c r="E315" s="133" t="s">
        <v>569</v>
      </c>
      <c r="F315" s="131" t="s">
        <v>373</v>
      </c>
      <c r="G315" s="160">
        <f>0+G$316</f>
        <v>23000</v>
      </c>
      <c r="H315" s="160">
        <f>0+H$316</f>
        <v>40000</v>
      </c>
      <c r="I315" s="160">
        <f>0+I$316</f>
        <v>39244.27</v>
      </c>
      <c r="J315" s="299">
        <f t="shared" si="51"/>
        <v>98.11067499999999</v>
      </c>
    </row>
    <row r="316" spans="1:10" s="129" customFormat="1" ht="12.75">
      <c r="A316" s="133"/>
      <c r="B316" s="130"/>
      <c r="C316" s="130" t="s">
        <v>26</v>
      </c>
      <c r="D316" s="133" t="s">
        <v>851</v>
      </c>
      <c r="E316" s="270" t="s">
        <v>571</v>
      </c>
      <c r="F316" s="131" t="s">
        <v>376</v>
      </c>
      <c r="G316" s="161">
        <v>23000</v>
      </c>
      <c r="H316" s="161">
        <v>40000</v>
      </c>
      <c r="I316" s="132">
        <v>39244.27</v>
      </c>
      <c r="J316" s="301">
        <f t="shared" si="51"/>
        <v>98.11067499999999</v>
      </c>
    </row>
    <row r="317" spans="1:10" s="129" customFormat="1" ht="12.75">
      <c r="A317" s="133"/>
      <c r="B317" s="130"/>
      <c r="C317" s="130"/>
      <c r="D317" s="133"/>
      <c r="E317" s="133" t="s">
        <v>543</v>
      </c>
      <c r="F317" s="131" t="s">
        <v>380</v>
      </c>
      <c r="G317" s="160">
        <f>0+G$318+G$319+G$320</f>
        <v>417000</v>
      </c>
      <c r="H317" s="160">
        <f>0+H$318+H$319+H$320</f>
        <v>406000</v>
      </c>
      <c r="I317" s="160">
        <f>0+I$318+I$319+I$320</f>
        <v>404233.75</v>
      </c>
      <c r="J317" s="299">
        <f t="shared" si="51"/>
        <v>99.56496305418719</v>
      </c>
    </row>
    <row r="318" spans="1:10" s="129" customFormat="1" ht="12.75">
      <c r="A318" s="133"/>
      <c r="B318" s="130"/>
      <c r="C318" s="130" t="s">
        <v>26</v>
      </c>
      <c r="D318" s="133" t="s">
        <v>852</v>
      </c>
      <c r="E318" s="270" t="s">
        <v>800</v>
      </c>
      <c r="F318" s="131" t="s">
        <v>382</v>
      </c>
      <c r="G318" s="161">
        <v>258000</v>
      </c>
      <c r="H318" s="161">
        <v>255000</v>
      </c>
      <c r="I318" s="132">
        <v>254984.38</v>
      </c>
      <c r="J318" s="301">
        <f t="shared" si="51"/>
        <v>99.99387450980393</v>
      </c>
    </row>
    <row r="319" spans="1:10" s="129" customFormat="1" ht="12.75">
      <c r="A319" s="133"/>
      <c r="B319" s="130"/>
      <c r="C319" s="130" t="s">
        <v>26</v>
      </c>
      <c r="D319" s="133" t="s">
        <v>853</v>
      </c>
      <c r="E319" s="270" t="s">
        <v>809</v>
      </c>
      <c r="F319" s="131" t="s">
        <v>384</v>
      </c>
      <c r="G319" s="161">
        <v>156000</v>
      </c>
      <c r="H319" s="161">
        <v>149000</v>
      </c>
      <c r="I319" s="132">
        <v>148186.87</v>
      </c>
      <c r="J319" s="301">
        <f t="shared" si="51"/>
        <v>99.45427516778523</v>
      </c>
    </row>
    <row r="320" spans="1:10" s="129" customFormat="1" ht="12.75">
      <c r="A320" s="133"/>
      <c r="B320" s="130"/>
      <c r="C320" s="130" t="s">
        <v>26</v>
      </c>
      <c r="D320" s="133" t="s">
        <v>854</v>
      </c>
      <c r="E320" s="270" t="s">
        <v>572</v>
      </c>
      <c r="F320" s="131" t="s">
        <v>389</v>
      </c>
      <c r="G320" s="161">
        <v>3000</v>
      </c>
      <c r="H320" s="161">
        <v>2000</v>
      </c>
      <c r="I320" s="132">
        <v>1062.5</v>
      </c>
      <c r="J320" s="301">
        <f t="shared" si="51"/>
        <v>53.125</v>
      </c>
    </row>
    <row r="321" spans="1:10" s="129" customFormat="1" ht="38.25">
      <c r="A321" s="133" t="s">
        <v>855</v>
      </c>
      <c r="B321" s="130" t="s">
        <v>541</v>
      </c>
      <c r="C321" s="130"/>
      <c r="D321" s="133"/>
      <c r="E321" s="133"/>
      <c r="F321" s="159" t="s">
        <v>856</v>
      </c>
      <c r="G321" s="160">
        <f>0+G$323+G$325+G$326</f>
        <v>48000</v>
      </c>
      <c r="H321" s="160">
        <f>0+H$323+H$325+H$326</f>
        <v>48000</v>
      </c>
      <c r="I321" s="160">
        <f>0+I$323+I$325+I$326</f>
        <v>13218.86</v>
      </c>
      <c r="J321" s="299">
        <f t="shared" si="51"/>
        <v>27.539291666666664</v>
      </c>
    </row>
    <row r="322" spans="1:10" s="129" customFormat="1" ht="12.75">
      <c r="A322" s="133"/>
      <c r="B322" s="130"/>
      <c r="C322" s="130"/>
      <c r="D322" s="133"/>
      <c r="E322" s="133" t="s">
        <v>569</v>
      </c>
      <c r="F322" s="131" t="s">
        <v>373</v>
      </c>
      <c r="G322" s="160">
        <f>0+G$323</f>
        <v>4000</v>
      </c>
      <c r="H322" s="160">
        <f>0+H$323</f>
        <v>4000</v>
      </c>
      <c r="I322" s="160">
        <f>0+I$323</f>
        <v>618.86</v>
      </c>
      <c r="J322" s="299">
        <f t="shared" si="51"/>
        <v>15.471499999999999</v>
      </c>
    </row>
    <row r="323" spans="1:10" s="129" customFormat="1" ht="12.75">
      <c r="A323" s="133"/>
      <c r="B323" s="130"/>
      <c r="C323" s="130" t="s">
        <v>26</v>
      </c>
      <c r="D323" s="133" t="s">
        <v>857</v>
      </c>
      <c r="E323" s="270" t="s">
        <v>571</v>
      </c>
      <c r="F323" s="131" t="s">
        <v>376</v>
      </c>
      <c r="G323" s="161">
        <v>4000</v>
      </c>
      <c r="H323" s="161">
        <v>4000</v>
      </c>
      <c r="I323" s="132">
        <v>618.86</v>
      </c>
      <c r="J323" s="301">
        <f aca="true" t="shared" si="55" ref="J323:J386">IF(OR($H323=0,$I323=0),"-",$I323/$H323*100)</f>
        <v>15.471499999999999</v>
      </c>
    </row>
    <row r="324" spans="1:10" s="129" customFormat="1" ht="12.75">
      <c r="A324" s="133"/>
      <c r="B324" s="130"/>
      <c r="C324" s="130"/>
      <c r="D324" s="133"/>
      <c r="E324" s="133" t="s">
        <v>543</v>
      </c>
      <c r="F324" s="131" t="s">
        <v>380</v>
      </c>
      <c r="G324" s="160">
        <f>0+G$325+G$326</f>
        <v>44000</v>
      </c>
      <c r="H324" s="160">
        <f>0+H$325+H$326</f>
        <v>44000</v>
      </c>
      <c r="I324" s="160">
        <f>0+I$325+I$326</f>
        <v>12600</v>
      </c>
      <c r="J324" s="299">
        <f t="shared" si="55"/>
        <v>28.636363636363637</v>
      </c>
    </row>
    <row r="325" spans="1:10" s="129" customFormat="1" ht="12.75">
      <c r="A325" s="133"/>
      <c r="B325" s="130"/>
      <c r="C325" s="130" t="s">
        <v>26</v>
      </c>
      <c r="D325" s="133" t="s">
        <v>858</v>
      </c>
      <c r="E325" s="270" t="s">
        <v>800</v>
      </c>
      <c r="F325" s="131" t="s">
        <v>382</v>
      </c>
      <c r="G325" s="161">
        <v>43000</v>
      </c>
      <c r="H325" s="161">
        <v>43000</v>
      </c>
      <c r="I325" s="132">
        <v>12600</v>
      </c>
      <c r="J325" s="301">
        <f t="shared" si="55"/>
        <v>29.30232558139535</v>
      </c>
    </row>
    <row r="326" spans="1:10" s="129" customFormat="1" ht="12.75">
      <c r="A326" s="133"/>
      <c r="B326" s="130"/>
      <c r="C326" s="130" t="s">
        <v>26</v>
      </c>
      <c r="D326" s="133" t="s">
        <v>859</v>
      </c>
      <c r="E326" s="270" t="s">
        <v>572</v>
      </c>
      <c r="F326" s="131" t="s">
        <v>389</v>
      </c>
      <c r="G326" s="161">
        <v>1000</v>
      </c>
      <c r="H326" s="161">
        <v>1000</v>
      </c>
      <c r="I326" s="132">
        <v>0</v>
      </c>
      <c r="J326" s="301" t="str">
        <f t="shared" si="55"/>
        <v>-</v>
      </c>
    </row>
    <row r="327" spans="1:10" s="129" customFormat="1" ht="25.5">
      <c r="A327" s="133" t="s">
        <v>860</v>
      </c>
      <c r="B327" s="130" t="s">
        <v>541</v>
      </c>
      <c r="C327" s="130"/>
      <c r="D327" s="133"/>
      <c r="E327" s="133"/>
      <c r="F327" s="159" t="s">
        <v>861</v>
      </c>
      <c r="G327" s="160">
        <f aca="true" t="shared" si="56" ref="G327:I328">0+G$329</f>
        <v>550000</v>
      </c>
      <c r="H327" s="160">
        <f t="shared" si="56"/>
        <v>550000</v>
      </c>
      <c r="I327" s="160">
        <f t="shared" si="56"/>
        <v>402620.37</v>
      </c>
      <c r="J327" s="299">
        <f t="shared" si="55"/>
        <v>73.20370363636364</v>
      </c>
    </row>
    <row r="328" spans="1:10" s="129" customFormat="1" ht="12.75">
      <c r="A328" s="133"/>
      <c r="B328" s="130"/>
      <c r="C328" s="130"/>
      <c r="D328" s="133"/>
      <c r="E328" s="133" t="s">
        <v>543</v>
      </c>
      <c r="F328" s="131" t="s">
        <v>380</v>
      </c>
      <c r="G328" s="160">
        <f t="shared" si="56"/>
        <v>550000</v>
      </c>
      <c r="H328" s="160">
        <f t="shared" si="56"/>
        <v>550000</v>
      </c>
      <c r="I328" s="160">
        <f t="shared" si="56"/>
        <v>402620.37</v>
      </c>
      <c r="J328" s="299">
        <f t="shared" si="55"/>
        <v>73.20370363636364</v>
      </c>
    </row>
    <row r="329" spans="1:10" s="129" customFormat="1" ht="12.75">
      <c r="A329" s="133"/>
      <c r="B329" s="130"/>
      <c r="C329" s="130" t="s">
        <v>26</v>
      </c>
      <c r="D329" s="133" t="s">
        <v>862</v>
      </c>
      <c r="E329" s="270" t="s">
        <v>800</v>
      </c>
      <c r="F329" s="131" t="s">
        <v>382</v>
      </c>
      <c r="G329" s="161">
        <v>550000</v>
      </c>
      <c r="H329" s="161">
        <v>550000</v>
      </c>
      <c r="I329" s="132">
        <v>402620.37</v>
      </c>
      <c r="J329" s="301">
        <f t="shared" si="55"/>
        <v>73.20370363636364</v>
      </c>
    </row>
    <row r="330" spans="1:10" s="129" customFormat="1" ht="38.25">
      <c r="A330" s="133" t="s">
        <v>863</v>
      </c>
      <c r="B330" s="130" t="s">
        <v>541</v>
      </c>
      <c r="C330" s="130"/>
      <c r="D330" s="133"/>
      <c r="E330" s="133"/>
      <c r="F330" s="159" t="s">
        <v>864</v>
      </c>
      <c r="G330" s="160">
        <f aca="true" t="shared" si="57" ref="G330:I331">0+G$332+G$333</f>
        <v>8997000</v>
      </c>
      <c r="H330" s="160">
        <f t="shared" si="57"/>
        <v>8997000</v>
      </c>
      <c r="I330" s="160">
        <f t="shared" si="57"/>
        <v>7227268.57</v>
      </c>
      <c r="J330" s="299">
        <f t="shared" si="55"/>
        <v>80.32976069801046</v>
      </c>
    </row>
    <row r="331" spans="1:10" s="129" customFormat="1" ht="12.75">
      <c r="A331" s="133"/>
      <c r="B331" s="130"/>
      <c r="C331" s="130"/>
      <c r="D331" s="133"/>
      <c r="E331" s="133" t="s">
        <v>543</v>
      </c>
      <c r="F331" s="131" t="s">
        <v>380</v>
      </c>
      <c r="G331" s="160">
        <f t="shared" si="57"/>
        <v>8997000</v>
      </c>
      <c r="H331" s="160">
        <f t="shared" si="57"/>
        <v>8997000</v>
      </c>
      <c r="I331" s="160">
        <f t="shared" si="57"/>
        <v>7227268.57</v>
      </c>
      <c r="J331" s="299">
        <f t="shared" si="55"/>
        <v>80.32976069801046</v>
      </c>
    </row>
    <row r="332" spans="1:10" s="129" customFormat="1" ht="12.75">
      <c r="A332" s="133"/>
      <c r="B332" s="130"/>
      <c r="C332" s="130" t="s">
        <v>26</v>
      </c>
      <c r="D332" s="133" t="s">
        <v>865</v>
      </c>
      <c r="E332" s="270" t="s">
        <v>800</v>
      </c>
      <c r="F332" s="131" t="s">
        <v>382</v>
      </c>
      <c r="G332" s="161">
        <v>8527000</v>
      </c>
      <c r="H332" s="161">
        <v>8527000</v>
      </c>
      <c r="I332" s="132">
        <v>6996552.07</v>
      </c>
      <c r="J332" s="301">
        <f t="shared" si="55"/>
        <v>82.05174234783628</v>
      </c>
    </row>
    <row r="333" spans="1:10" s="129" customFormat="1" ht="12.75">
      <c r="A333" s="133"/>
      <c r="B333" s="130"/>
      <c r="C333" s="130" t="s">
        <v>26</v>
      </c>
      <c r="D333" s="133" t="s">
        <v>866</v>
      </c>
      <c r="E333" s="270" t="s">
        <v>545</v>
      </c>
      <c r="F333" s="131" t="s">
        <v>387</v>
      </c>
      <c r="G333" s="161">
        <v>470000</v>
      </c>
      <c r="H333" s="161">
        <v>470000</v>
      </c>
      <c r="I333" s="132">
        <v>230716.5</v>
      </c>
      <c r="J333" s="301">
        <f t="shared" si="55"/>
        <v>49.0886170212766</v>
      </c>
    </row>
    <row r="334" spans="1:10" s="129" customFormat="1" ht="38.25">
      <c r="A334" s="133" t="s">
        <v>867</v>
      </c>
      <c r="B334" s="130" t="s">
        <v>541</v>
      </c>
      <c r="C334" s="130"/>
      <c r="D334" s="133"/>
      <c r="E334" s="133"/>
      <c r="F334" s="159" t="s">
        <v>868</v>
      </c>
      <c r="G334" s="160">
        <f>0+G$336+G$337+G$339</f>
        <v>3324000</v>
      </c>
      <c r="H334" s="160">
        <f>0+H$336+H$337+H$339</f>
        <v>3324000</v>
      </c>
      <c r="I334" s="160">
        <f>0+I$336+I$337+I$339</f>
        <v>3118030.33</v>
      </c>
      <c r="J334" s="299">
        <f t="shared" si="55"/>
        <v>93.80355986762936</v>
      </c>
    </row>
    <row r="335" spans="1:10" s="129" customFormat="1" ht="12.75">
      <c r="A335" s="133"/>
      <c r="B335" s="130"/>
      <c r="C335" s="130"/>
      <c r="D335" s="133"/>
      <c r="E335" s="133" t="s">
        <v>543</v>
      </c>
      <c r="F335" s="131" t="s">
        <v>380</v>
      </c>
      <c r="G335" s="160">
        <f>0+G$336+G$337</f>
        <v>2957000</v>
      </c>
      <c r="H335" s="160">
        <f>0+H$336+H$337</f>
        <v>2938000</v>
      </c>
      <c r="I335" s="160">
        <f>0+I$336+I$337</f>
        <v>2732959.89</v>
      </c>
      <c r="J335" s="299">
        <f t="shared" si="55"/>
        <v>93.02109904697073</v>
      </c>
    </row>
    <row r="336" spans="1:10" s="129" customFormat="1" ht="12.75">
      <c r="A336" s="133"/>
      <c r="B336" s="130"/>
      <c r="C336" s="130" t="s">
        <v>26</v>
      </c>
      <c r="D336" s="133" t="s">
        <v>869</v>
      </c>
      <c r="E336" s="270" t="s">
        <v>800</v>
      </c>
      <c r="F336" s="131" t="s">
        <v>382</v>
      </c>
      <c r="G336" s="161">
        <v>2717000</v>
      </c>
      <c r="H336" s="161">
        <v>2698000</v>
      </c>
      <c r="I336" s="132">
        <v>2692459.89</v>
      </c>
      <c r="J336" s="301">
        <f t="shared" si="55"/>
        <v>99.7946586360267</v>
      </c>
    </row>
    <row r="337" spans="1:10" s="129" customFormat="1" ht="12.75">
      <c r="A337" s="133"/>
      <c r="B337" s="130"/>
      <c r="C337" s="130" t="s">
        <v>26</v>
      </c>
      <c r="D337" s="133" t="s">
        <v>870</v>
      </c>
      <c r="E337" s="270" t="s">
        <v>545</v>
      </c>
      <c r="F337" s="131" t="s">
        <v>387</v>
      </c>
      <c r="G337" s="161">
        <v>240000</v>
      </c>
      <c r="H337" s="161">
        <v>240000</v>
      </c>
      <c r="I337" s="132">
        <v>40500</v>
      </c>
      <c r="J337" s="301">
        <f t="shared" si="55"/>
        <v>16.875</v>
      </c>
    </row>
    <row r="338" spans="1:10" s="129" customFormat="1" ht="12.75">
      <c r="A338" s="133"/>
      <c r="B338" s="130"/>
      <c r="C338" s="130"/>
      <c r="D338" s="133"/>
      <c r="E338" s="133" t="s">
        <v>812</v>
      </c>
      <c r="F338" s="131" t="s">
        <v>445</v>
      </c>
      <c r="G338" s="160">
        <f>0+G$339</f>
        <v>367000</v>
      </c>
      <c r="H338" s="160">
        <f>0+H$339</f>
        <v>386000</v>
      </c>
      <c r="I338" s="160">
        <f>0+I$339</f>
        <v>385070.44</v>
      </c>
      <c r="J338" s="299">
        <f t="shared" si="55"/>
        <v>99.75918134715026</v>
      </c>
    </row>
    <row r="339" spans="1:10" s="129" customFormat="1" ht="12.75">
      <c r="A339" s="133"/>
      <c r="B339" s="130"/>
      <c r="C339" s="130" t="s">
        <v>26</v>
      </c>
      <c r="D339" s="133" t="s">
        <v>871</v>
      </c>
      <c r="E339" s="270" t="s">
        <v>814</v>
      </c>
      <c r="F339" s="131" t="s">
        <v>452</v>
      </c>
      <c r="G339" s="161">
        <v>367000</v>
      </c>
      <c r="H339" s="161">
        <v>386000</v>
      </c>
      <c r="I339" s="132">
        <v>385070.44</v>
      </c>
      <c r="J339" s="301">
        <f t="shared" si="55"/>
        <v>99.75918134715026</v>
      </c>
    </row>
    <row r="340" spans="1:10" s="129" customFormat="1" ht="25.5">
      <c r="A340" s="133" t="s">
        <v>872</v>
      </c>
      <c r="B340" s="130" t="s">
        <v>646</v>
      </c>
      <c r="C340" s="130"/>
      <c r="D340" s="133"/>
      <c r="E340" s="133"/>
      <c r="F340" s="159" t="s">
        <v>873</v>
      </c>
      <c r="G340" s="160">
        <f>0+G$342+G$343+G$344+G$345+G$347</f>
        <v>23197000</v>
      </c>
      <c r="H340" s="160">
        <f>0+H$342+H$343+H$344+H$345+H$347</f>
        <v>23197000</v>
      </c>
      <c r="I340" s="160">
        <f>0+I$342+I$343+I$344+I$345+I$347</f>
        <v>20366928.61</v>
      </c>
      <c r="J340" s="299">
        <f t="shared" si="55"/>
        <v>87.79983881536405</v>
      </c>
    </row>
    <row r="341" spans="1:10" s="129" customFormat="1" ht="12.75">
      <c r="A341" s="133"/>
      <c r="B341" s="130"/>
      <c r="C341" s="130"/>
      <c r="D341" s="133"/>
      <c r="E341" s="133" t="s">
        <v>543</v>
      </c>
      <c r="F341" s="131" t="s">
        <v>380</v>
      </c>
      <c r="G341" s="160">
        <f>0+G$342+G$343+G$344+G$345</f>
        <v>22803000</v>
      </c>
      <c r="H341" s="160">
        <f>0+H$342+H$343+H$344+H$345</f>
        <v>22803000</v>
      </c>
      <c r="I341" s="160">
        <f>0+I$342+I$343+I$344+I$345</f>
        <v>20336134.86</v>
      </c>
      <c r="J341" s="299">
        <f t="shared" si="55"/>
        <v>89.18183949480331</v>
      </c>
    </row>
    <row r="342" spans="1:10" s="129" customFormat="1" ht="12.75">
      <c r="A342" s="133"/>
      <c r="B342" s="130"/>
      <c r="C342" s="130" t="s">
        <v>874</v>
      </c>
      <c r="D342" s="133" t="s">
        <v>875</v>
      </c>
      <c r="E342" s="270" t="s">
        <v>800</v>
      </c>
      <c r="F342" s="131" t="s">
        <v>382</v>
      </c>
      <c r="G342" s="161">
        <v>16960000</v>
      </c>
      <c r="H342" s="161">
        <v>16960000</v>
      </c>
      <c r="I342" s="132">
        <v>15275812.95</v>
      </c>
      <c r="J342" s="301">
        <f t="shared" si="55"/>
        <v>90.06965182783019</v>
      </c>
    </row>
    <row r="343" spans="1:10" s="129" customFormat="1" ht="12.75">
      <c r="A343" s="133"/>
      <c r="B343" s="130"/>
      <c r="C343" s="130" t="s">
        <v>26</v>
      </c>
      <c r="D343" s="133" t="s">
        <v>876</v>
      </c>
      <c r="E343" s="270" t="s">
        <v>809</v>
      </c>
      <c r="F343" s="131" t="s">
        <v>384</v>
      </c>
      <c r="G343" s="161">
        <v>1722000</v>
      </c>
      <c r="H343" s="161">
        <v>1722000</v>
      </c>
      <c r="I343" s="132">
        <v>1564405.25</v>
      </c>
      <c r="J343" s="301">
        <f t="shared" si="55"/>
        <v>90.84815621370498</v>
      </c>
    </row>
    <row r="344" spans="1:10" s="129" customFormat="1" ht="12.75">
      <c r="A344" s="133"/>
      <c r="B344" s="130"/>
      <c r="C344" s="130" t="s">
        <v>26</v>
      </c>
      <c r="D344" s="133" t="s">
        <v>877</v>
      </c>
      <c r="E344" s="270" t="s">
        <v>545</v>
      </c>
      <c r="F344" s="131" t="s">
        <v>387</v>
      </c>
      <c r="G344" s="161">
        <v>600000</v>
      </c>
      <c r="H344" s="161">
        <v>600000</v>
      </c>
      <c r="I344" s="132">
        <v>0</v>
      </c>
      <c r="J344" s="301" t="str">
        <f t="shared" si="55"/>
        <v>-</v>
      </c>
    </row>
    <row r="345" spans="1:10" s="129" customFormat="1" ht="12.75">
      <c r="A345" s="133"/>
      <c r="B345" s="130"/>
      <c r="C345" s="130" t="s">
        <v>26</v>
      </c>
      <c r="D345" s="133" t="s">
        <v>878</v>
      </c>
      <c r="E345" s="270" t="s">
        <v>572</v>
      </c>
      <c r="F345" s="131" t="s">
        <v>389</v>
      </c>
      <c r="G345" s="161">
        <v>3521000</v>
      </c>
      <c r="H345" s="161">
        <v>3521000</v>
      </c>
      <c r="I345" s="132">
        <v>3495916.66</v>
      </c>
      <c r="J345" s="301">
        <f t="shared" si="55"/>
        <v>99.28760749786993</v>
      </c>
    </row>
    <row r="346" spans="1:10" s="129" customFormat="1" ht="12.75">
      <c r="A346" s="133"/>
      <c r="B346" s="130"/>
      <c r="C346" s="130"/>
      <c r="D346" s="133"/>
      <c r="E346" s="133" t="s">
        <v>812</v>
      </c>
      <c r="F346" s="131" t="s">
        <v>445</v>
      </c>
      <c r="G346" s="160">
        <f>0+G$347</f>
        <v>394000</v>
      </c>
      <c r="H346" s="160">
        <f>0+H$347</f>
        <v>394000</v>
      </c>
      <c r="I346" s="160">
        <f>0+I$347</f>
        <v>30793.75</v>
      </c>
      <c r="J346" s="299">
        <f t="shared" si="55"/>
        <v>7.815672588832487</v>
      </c>
    </row>
    <row r="347" spans="1:10" s="129" customFormat="1" ht="12.75">
      <c r="A347" s="133"/>
      <c r="B347" s="130"/>
      <c r="C347" s="130" t="s">
        <v>26</v>
      </c>
      <c r="D347" s="133" t="s">
        <v>879</v>
      </c>
      <c r="E347" s="270" t="s">
        <v>814</v>
      </c>
      <c r="F347" s="131" t="s">
        <v>452</v>
      </c>
      <c r="G347" s="161">
        <v>394000</v>
      </c>
      <c r="H347" s="161">
        <v>394000</v>
      </c>
      <c r="I347" s="132">
        <v>30793.75</v>
      </c>
      <c r="J347" s="301">
        <f t="shared" si="55"/>
        <v>7.815672588832487</v>
      </c>
    </row>
    <row r="348" spans="1:10" s="129" customFormat="1" ht="12.75">
      <c r="A348" s="133" t="s">
        <v>880</v>
      </c>
      <c r="B348" s="130" t="s">
        <v>541</v>
      </c>
      <c r="C348" s="130"/>
      <c r="D348" s="133"/>
      <c r="E348" s="133"/>
      <c r="F348" s="159" t="s">
        <v>881</v>
      </c>
      <c r="G348" s="160">
        <f aca="true" t="shared" si="58" ref="G348:I349">0+G$350</f>
        <v>2612000</v>
      </c>
      <c r="H348" s="160">
        <f t="shared" si="58"/>
        <v>2612000</v>
      </c>
      <c r="I348" s="160">
        <f t="shared" si="58"/>
        <v>2597392.26</v>
      </c>
      <c r="J348" s="299">
        <f t="shared" si="55"/>
        <v>99.4407450229709</v>
      </c>
    </row>
    <row r="349" spans="1:10" s="129" customFormat="1" ht="12.75">
      <c r="A349" s="133"/>
      <c r="B349" s="130"/>
      <c r="C349" s="130"/>
      <c r="D349" s="133"/>
      <c r="E349" s="133" t="s">
        <v>543</v>
      </c>
      <c r="F349" s="131" t="s">
        <v>380</v>
      </c>
      <c r="G349" s="160">
        <f t="shared" si="58"/>
        <v>2612000</v>
      </c>
      <c r="H349" s="160">
        <f t="shared" si="58"/>
        <v>2612000</v>
      </c>
      <c r="I349" s="160">
        <f t="shared" si="58"/>
        <v>2597392.26</v>
      </c>
      <c r="J349" s="299">
        <f t="shared" si="55"/>
        <v>99.4407450229709</v>
      </c>
    </row>
    <row r="350" spans="1:10" s="129" customFormat="1" ht="12.75">
      <c r="A350" s="133"/>
      <c r="B350" s="130"/>
      <c r="C350" s="130" t="s">
        <v>26</v>
      </c>
      <c r="D350" s="133" t="s">
        <v>882</v>
      </c>
      <c r="E350" s="270" t="s">
        <v>800</v>
      </c>
      <c r="F350" s="131" t="s">
        <v>382</v>
      </c>
      <c r="G350" s="161">
        <v>2612000</v>
      </c>
      <c r="H350" s="161">
        <v>2612000</v>
      </c>
      <c r="I350" s="132">
        <v>2597392.26</v>
      </c>
      <c r="J350" s="301">
        <f t="shared" si="55"/>
        <v>99.4407450229709</v>
      </c>
    </row>
    <row r="351" spans="1:10" s="129" customFormat="1" ht="25.5">
      <c r="A351" s="133" t="s">
        <v>883</v>
      </c>
      <c r="B351" s="130" t="s">
        <v>541</v>
      </c>
      <c r="C351" s="130"/>
      <c r="D351" s="133"/>
      <c r="E351" s="133"/>
      <c r="F351" s="159" t="s">
        <v>884</v>
      </c>
      <c r="G351" s="160">
        <f aca="true" t="shared" si="59" ref="G351:I352">0+G$353</f>
        <v>558000</v>
      </c>
      <c r="H351" s="160">
        <f t="shared" si="59"/>
        <v>558000</v>
      </c>
      <c r="I351" s="160">
        <f t="shared" si="59"/>
        <v>386285.88</v>
      </c>
      <c r="J351" s="299">
        <f t="shared" si="55"/>
        <v>69.22686021505376</v>
      </c>
    </row>
    <row r="352" spans="1:10" s="129" customFormat="1" ht="12.75">
      <c r="A352" s="133"/>
      <c r="B352" s="130"/>
      <c r="C352" s="130"/>
      <c r="D352" s="133"/>
      <c r="E352" s="133" t="s">
        <v>543</v>
      </c>
      <c r="F352" s="131" t="s">
        <v>380</v>
      </c>
      <c r="G352" s="160">
        <f t="shared" si="59"/>
        <v>558000</v>
      </c>
      <c r="H352" s="160">
        <f t="shared" si="59"/>
        <v>558000</v>
      </c>
      <c r="I352" s="160">
        <f t="shared" si="59"/>
        <v>386285.88</v>
      </c>
      <c r="J352" s="299">
        <f t="shared" si="55"/>
        <v>69.22686021505376</v>
      </c>
    </row>
    <row r="353" spans="1:10" s="129" customFormat="1" ht="12.75">
      <c r="A353" s="133"/>
      <c r="B353" s="130"/>
      <c r="C353" s="130" t="s">
        <v>26</v>
      </c>
      <c r="D353" s="133" t="s">
        <v>885</v>
      </c>
      <c r="E353" s="270" t="s">
        <v>800</v>
      </c>
      <c r="F353" s="131" t="s">
        <v>382</v>
      </c>
      <c r="G353" s="161">
        <v>558000</v>
      </c>
      <c r="H353" s="161">
        <v>558000</v>
      </c>
      <c r="I353" s="132">
        <v>386285.88</v>
      </c>
      <c r="J353" s="301">
        <f t="shared" si="55"/>
        <v>69.22686021505376</v>
      </c>
    </row>
    <row r="354" spans="1:10" s="129" customFormat="1" ht="25.5">
      <c r="A354" s="133" t="s">
        <v>886</v>
      </c>
      <c r="B354" s="130" t="s">
        <v>796</v>
      </c>
      <c r="C354" s="130"/>
      <c r="D354" s="133"/>
      <c r="E354" s="133"/>
      <c r="F354" s="159" t="s">
        <v>887</v>
      </c>
      <c r="G354" s="160">
        <f>0+G$356+G$358+G$360</f>
        <v>1895000</v>
      </c>
      <c r="H354" s="160">
        <f>0+H$356+H$358+H$360</f>
        <v>1895000</v>
      </c>
      <c r="I354" s="160">
        <f>0+I$356+I$358+I$360</f>
        <v>511193.44999999995</v>
      </c>
      <c r="J354" s="299">
        <f t="shared" si="55"/>
        <v>26.975907651715037</v>
      </c>
    </row>
    <row r="355" spans="1:10" s="129" customFormat="1" ht="12.75">
      <c r="A355" s="133"/>
      <c r="B355" s="130"/>
      <c r="C355" s="130"/>
      <c r="D355" s="133"/>
      <c r="E355" s="133" t="s">
        <v>648</v>
      </c>
      <c r="F355" s="131" t="s">
        <v>441</v>
      </c>
      <c r="G355" s="160">
        <f>0+G$356</f>
        <v>159000</v>
      </c>
      <c r="H355" s="160">
        <f>0+H$356</f>
        <v>159000</v>
      </c>
      <c r="I355" s="160">
        <f>0+I$356</f>
        <v>155026.09</v>
      </c>
      <c r="J355" s="299">
        <f t="shared" si="55"/>
        <v>97.50068553459118</v>
      </c>
    </row>
    <row r="356" spans="1:10" s="129" customFormat="1" ht="12.75">
      <c r="A356" s="133"/>
      <c r="B356" s="130"/>
      <c r="C356" s="130" t="s">
        <v>26</v>
      </c>
      <c r="D356" s="133" t="s">
        <v>888</v>
      </c>
      <c r="E356" s="270" t="s">
        <v>694</v>
      </c>
      <c r="F356" s="131" t="s">
        <v>444</v>
      </c>
      <c r="G356" s="161">
        <v>159000</v>
      </c>
      <c r="H356" s="161">
        <v>159000</v>
      </c>
      <c r="I356" s="132">
        <v>155026.09</v>
      </c>
      <c r="J356" s="301">
        <f t="shared" si="55"/>
        <v>97.50068553459118</v>
      </c>
    </row>
    <row r="357" spans="1:10" s="129" customFormat="1" ht="12.75">
      <c r="A357" s="133"/>
      <c r="B357" s="130"/>
      <c r="C357" s="130"/>
      <c r="D357" s="133"/>
      <c r="E357" s="133" t="s">
        <v>575</v>
      </c>
      <c r="F357" s="131" t="s">
        <v>459</v>
      </c>
      <c r="G357" s="160">
        <f>0+G$358</f>
        <v>20000</v>
      </c>
      <c r="H357" s="160">
        <f>0+H$358</f>
        <v>26000</v>
      </c>
      <c r="I357" s="160">
        <f>0+I$358</f>
        <v>25135</v>
      </c>
      <c r="J357" s="299">
        <f t="shared" si="55"/>
        <v>96.67307692307693</v>
      </c>
    </row>
    <row r="358" spans="1:10" s="129" customFormat="1" ht="12.75">
      <c r="A358" s="133"/>
      <c r="B358" s="130"/>
      <c r="C358" s="130" t="s">
        <v>26</v>
      </c>
      <c r="D358" s="133" t="s">
        <v>889</v>
      </c>
      <c r="E358" s="270" t="s">
        <v>576</v>
      </c>
      <c r="F358" s="131" t="s">
        <v>460</v>
      </c>
      <c r="G358" s="161">
        <v>20000</v>
      </c>
      <c r="H358" s="161">
        <v>26000</v>
      </c>
      <c r="I358" s="132">
        <v>25135</v>
      </c>
      <c r="J358" s="301">
        <f t="shared" si="55"/>
        <v>96.67307692307693</v>
      </c>
    </row>
    <row r="359" spans="1:10" s="129" customFormat="1" ht="12.75">
      <c r="A359" s="133"/>
      <c r="B359" s="130"/>
      <c r="C359" s="130"/>
      <c r="D359" s="133"/>
      <c r="E359" s="133" t="s">
        <v>890</v>
      </c>
      <c r="F359" s="131" t="s">
        <v>462</v>
      </c>
      <c r="G359" s="160">
        <f>0+G$360</f>
        <v>1716000</v>
      </c>
      <c r="H359" s="160">
        <f>0+H$360</f>
        <v>1710000</v>
      </c>
      <c r="I359" s="160">
        <f>0+I$360</f>
        <v>331032.36</v>
      </c>
      <c r="J359" s="299">
        <f t="shared" si="55"/>
        <v>19.358617543859648</v>
      </c>
    </row>
    <row r="360" spans="1:10" s="129" customFormat="1" ht="12.75">
      <c r="A360" s="133"/>
      <c r="B360" s="130"/>
      <c r="C360" s="130" t="s">
        <v>692</v>
      </c>
      <c r="D360" s="133" t="s">
        <v>891</v>
      </c>
      <c r="E360" s="270" t="s">
        <v>892</v>
      </c>
      <c r="F360" s="131" t="s">
        <v>462</v>
      </c>
      <c r="G360" s="161">
        <v>1716000</v>
      </c>
      <c r="H360" s="161">
        <v>1710000</v>
      </c>
      <c r="I360" s="132">
        <v>331032.36</v>
      </c>
      <c r="J360" s="301">
        <f t="shared" si="55"/>
        <v>19.358617543859648</v>
      </c>
    </row>
    <row r="361" spans="1:10" s="129" customFormat="1" ht="38.25">
      <c r="A361" s="133" t="s">
        <v>893</v>
      </c>
      <c r="B361" s="130" t="s">
        <v>796</v>
      </c>
      <c r="C361" s="130"/>
      <c r="D361" s="133"/>
      <c r="E361" s="133"/>
      <c r="F361" s="159" t="s">
        <v>894</v>
      </c>
      <c r="G361" s="160">
        <f aca="true" t="shared" si="60" ref="G361:I362">0+G$363</f>
        <v>1093000</v>
      </c>
      <c r="H361" s="160">
        <f t="shared" si="60"/>
        <v>1093000</v>
      </c>
      <c r="I361" s="160">
        <f t="shared" si="60"/>
        <v>961833.59</v>
      </c>
      <c r="J361" s="299">
        <f t="shared" si="55"/>
        <v>87.99941354071363</v>
      </c>
    </row>
    <row r="362" spans="1:10" s="129" customFormat="1" ht="12.75">
      <c r="A362" s="133"/>
      <c r="B362" s="130"/>
      <c r="C362" s="130"/>
      <c r="D362" s="133"/>
      <c r="E362" s="133" t="s">
        <v>648</v>
      </c>
      <c r="F362" s="131" t="s">
        <v>441</v>
      </c>
      <c r="G362" s="160">
        <f t="shared" si="60"/>
        <v>1093000</v>
      </c>
      <c r="H362" s="160">
        <f t="shared" si="60"/>
        <v>1093000</v>
      </c>
      <c r="I362" s="160">
        <f t="shared" si="60"/>
        <v>961833.59</v>
      </c>
      <c r="J362" s="299">
        <f t="shared" si="55"/>
        <v>87.99941354071363</v>
      </c>
    </row>
    <row r="363" spans="1:10" s="129" customFormat="1" ht="12.75">
      <c r="A363" s="133"/>
      <c r="B363" s="130"/>
      <c r="C363" s="130" t="s">
        <v>26</v>
      </c>
      <c r="D363" s="133" t="s">
        <v>895</v>
      </c>
      <c r="E363" s="270" t="s">
        <v>694</v>
      </c>
      <c r="F363" s="131" t="s">
        <v>444</v>
      </c>
      <c r="G363" s="161">
        <v>1093000</v>
      </c>
      <c r="H363" s="161">
        <v>1093000</v>
      </c>
      <c r="I363" s="132">
        <v>961833.59</v>
      </c>
      <c r="J363" s="301">
        <f t="shared" si="55"/>
        <v>87.99941354071363</v>
      </c>
    </row>
    <row r="364" spans="1:10" s="129" customFormat="1" ht="38.25">
      <c r="A364" s="133" t="s">
        <v>896</v>
      </c>
      <c r="B364" s="130" t="s">
        <v>541</v>
      </c>
      <c r="C364" s="130"/>
      <c r="D364" s="133"/>
      <c r="E364" s="133"/>
      <c r="F364" s="159" t="s">
        <v>897</v>
      </c>
      <c r="G364" s="160">
        <f aca="true" t="shared" si="61" ref="G364:I365">0+G$366</f>
        <v>7960000</v>
      </c>
      <c r="H364" s="160">
        <f t="shared" si="61"/>
        <v>7960000</v>
      </c>
      <c r="I364" s="160">
        <f t="shared" si="61"/>
        <v>4096275.57</v>
      </c>
      <c r="J364" s="299">
        <f t="shared" si="55"/>
        <v>51.46074836683417</v>
      </c>
    </row>
    <row r="365" spans="1:10" s="129" customFormat="1" ht="12.75">
      <c r="A365" s="133"/>
      <c r="B365" s="130"/>
      <c r="C365" s="130"/>
      <c r="D365" s="133"/>
      <c r="E365" s="133" t="s">
        <v>898</v>
      </c>
      <c r="F365" s="130" t="s">
        <v>463</v>
      </c>
      <c r="G365" s="160">
        <f t="shared" si="61"/>
        <v>7960000</v>
      </c>
      <c r="H365" s="160">
        <f t="shared" si="61"/>
        <v>7960000</v>
      </c>
      <c r="I365" s="160">
        <f t="shared" si="61"/>
        <v>4096275.57</v>
      </c>
      <c r="J365" s="299">
        <f t="shared" si="55"/>
        <v>51.46074836683417</v>
      </c>
    </row>
    <row r="366" spans="1:10" s="129" customFormat="1" ht="12.75">
      <c r="A366" s="133"/>
      <c r="B366" s="130"/>
      <c r="C366" s="130" t="s">
        <v>26</v>
      </c>
      <c r="D366" s="133" t="s">
        <v>899</v>
      </c>
      <c r="E366" s="270" t="s">
        <v>900</v>
      </c>
      <c r="F366" s="130" t="s">
        <v>463</v>
      </c>
      <c r="G366" s="161">
        <v>7960000</v>
      </c>
      <c r="H366" s="161">
        <v>7960000</v>
      </c>
      <c r="I366" s="132">
        <v>4096275.57</v>
      </c>
      <c r="J366" s="301">
        <f t="shared" si="55"/>
        <v>51.46074836683417</v>
      </c>
    </row>
    <row r="367" spans="1:10" s="129" customFormat="1" ht="39" customHeight="1">
      <c r="A367" s="133" t="s">
        <v>901</v>
      </c>
      <c r="B367" s="130" t="s">
        <v>541</v>
      </c>
      <c r="C367" s="130"/>
      <c r="D367" s="133"/>
      <c r="E367" s="133"/>
      <c r="F367" s="159" t="s">
        <v>902</v>
      </c>
      <c r="G367" s="160">
        <f aca="true" t="shared" si="62" ref="G367:I368">0+G$369</f>
        <v>509000</v>
      </c>
      <c r="H367" s="160">
        <f t="shared" si="62"/>
        <v>509000</v>
      </c>
      <c r="I367" s="160">
        <f t="shared" si="62"/>
        <v>0</v>
      </c>
      <c r="J367" s="299" t="str">
        <f t="shared" si="55"/>
        <v>-</v>
      </c>
    </row>
    <row r="368" spans="1:10" s="129" customFormat="1" ht="12.75">
      <c r="A368" s="133"/>
      <c r="B368" s="130"/>
      <c r="C368" s="130"/>
      <c r="D368" s="133"/>
      <c r="E368" s="133" t="s">
        <v>898</v>
      </c>
      <c r="F368" s="130" t="s">
        <v>463</v>
      </c>
      <c r="G368" s="160">
        <f t="shared" si="62"/>
        <v>509000</v>
      </c>
      <c r="H368" s="160">
        <f t="shared" si="62"/>
        <v>509000</v>
      </c>
      <c r="I368" s="160">
        <f t="shared" si="62"/>
        <v>0</v>
      </c>
      <c r="J368" s="299" t="str">
        <f t="shared" si="55"/>
        <v>-</v>
      </c>
    </row>
    <row r="369" spans="1:10" s="129" customFormat="1" ht="12.75">
      <c r="A369" s="133"/>
      <c r="B369" s="130"/>
      <c r="C369" s="130" t="s">
        <v>26</v>
      </c>
      <c r="D369" s="133" t="s">
        <v>903</v>
      </c>
      <c r="E369" s="270" t="s">
        <v>900</v>
      </c>
      <c r="F369" s="130" t="s">
        <v>463</v>
      </c>
      <c r="G369" s="161">
        <v>509000</v>
      </c>
      <c r="H369" s="161">
        <v>509000</v>
      </c>
      <c r="I369" s="132">
        <v>0</v>
      </c>
      <c r="J369" s="301" t="str">
        <f t="shared" si="55"/>
        <v>-</v>
      </c>
    </row>
    <row r="370" spans="1:10" s="129" customFormat="1" ht="12.75">
      <c r="A370" s="133" t="s">
        <v>904</v>
      </c>
      <c r="B370" s="130"/>
      <c r="C370" s="130"/>
      <c r="D370" s="133"/>
      <c r="E370" s="133"/>
      <c r="F370" s="133" t="s">
        <v>752</v>
      </c>
      <c r="G370" s="160">
        <f>0+G$371+G$374+G$383+G$387+G$390+G$394+G$397+G$410+G$418+G$422</f>
        <v>20767000</v>
      </c>
      <c r="H370" s="160">
        <f>0+H$371+H$374+H$383+H$387+H$390+H$394+H$397+H$410+H$418+H$422</f>
        <v>20767000</v>
      </c>
      <c r="I370" s="160">
        <f>0+I$371+I$374+I$383+I$387+I$390+I$394+I$397+I$410+I$418+I$422</f>
        <v>16185950.32</v>
      </c>
      <c r="J370" s="299">
        <f t="shared" si="55"/>
        <v>77.94072480377523</v>
      </c>
    </row>
    <row r="371" spans="1:10" s="129" customFormat="1" ht="12.75">
      <c r="A371" s="133" t="s">
        <v>905</v>
      </c>
      <c r="B371" s="130" t="s">
        <v>541</v>
      </c>
      <c r="C371" s="130"/>
      <c r="D371" s="133"/>
      <c r="E371" s="133"/>
      <c r="F371" s="159" t="s">
        <v>906</v>
      </c>
      <c r="G371" s="160">
        <f aca="true" t="shared" si="63" ref="G371:I372">0+G$373</f>
        <v>400000</v>
      </c>
      <c r="H371" s="160">
        <f t="shared" si="63"/>
        <v>400000</v>
      </c>
      <c r="I371" s="160">
        <f t="shared" si="63"/>
        <v>399999.96</v>
      </c>
      <c r="J371" s="299">
        <f t="shared" si="55"/>
        <v>99.99999000000001</v>
      </c>
    </row>
    <row r="372" spans="1:10" s="129" customFormat="1" ht="12.75">
      <c r="A372" s="133"/>
      <c r="B372" s="130"/>
      <c r="C372" s="130"/>
      <c r="D372" s="133"/>
      <c r="E372" s="133" t="s">
        <v>543</v>
      </c>
      <c r="F372" s="131" t="s">
        <v>380</v>
      </c>
      <c r="G372" s="160">
        <f t="shared" si="63"/>
        <v>400000</v>
      </c>
      <c r="H372" s="160">
        <f t="shared" si="63"/>
        <v>400000</v>
      </c>
      <c r="I372" s="160">
        <f t="shared" si="63"/>
        <v>399999.96</v>
      </c>
      <c r="J372" s="299">
        <f t="shared" si="55"/>
        <v>99.99999000000001</v>
      </c>
    </row>
    <row r="373" spans="1:10" s="129" customFormat="1" ht="12.75">
      <c r="A373" s="133"/>
      <c r="B373" s="130"/>
      <c r="C373" s="130" t="s">
        <v>26</v>
      </c>
      <c r="D373" s="133" t="s">
        <v>907</v>
      </c>
      <c r="E373" s="270" t="s">
        <v>800</v>
      </c>
      <c r="F373" s="131" t="s">
        <v>382</v>
      </c>
      <c r="G373" s="161">
        <v>400000</v>
      </c>
      <c r="H373" s="161">
        <v>400000</v>
      </c>
      <c r="I373" s="132">
        <v>399999.96</v>
      </c>
      <c r="J373" s="301">
        <f t="shared" si="55"/>
        <v>99.99999000000001</v>
      </c>
    </row>
    <row r="374" spans="1:10" s="129" customFormat="1" ht="25.5">
      <c r="A374" s="133" t="s">
        <v>908</v>
      </c>
      <c r="B374" s="130" t="s">
        <v>541</v>
      </c>
      <c r="C374" s="130"/>
      <c r="D374" s="133"/>
      <c r="E374" s="133"/>
      <c r="F374" s="159" t="s">
        <v>909</v>
      </c>
      <c r="G374" s="160">
        <f>0+G$376+G$377+G$379+G$380+G$381+G$382</f>
        <v>2410000</v>
      </c>
      <c r="H374" s="160">
        <f>0+H$376+H$377+H$379+H$380+H$381+H$382</f>
        <v>2410000</v>
      </c>
      <c r="I374" s="160">
        <f>0+I$376+I$377+I$379+I$380+I$381+I$382</f>
        <v>1888756.42</v>
      </c>
      <c r="J374" s="299">
        <f t="shared" si="55"/>
        <v>78.3716356846473</v>
      </c>
    </row>
    <row r="375" spans="1:10" s="129" customFormat="1" ht="12.75">
      <c r="A375" s="133"/>
      <c r="B375" s="130"/>
      <c r="C375" s="130"/>
      <c r="D375" s="133"/>
      <c r="E375" s="133" t="s">
        <v>569</v>
      </c>
      <c r="F375" s="131" t="s">
        <v>373</v>
      </c>
      <c r="G375" s="160">
        <f>0+G$376+G$377</f>
        <v>251000</v>
      </c>
      <c r="H375" s="160">
        <f>0+H$376+H$377</f>
        <v>286000</v>
      </c>
      <c r="I375" s="160">
        <f>0+I$376+I$377</f>
        <v>285755.28</v>
      </c>
      <c r="J375" s="299">
        <f t="shared" si="55"/>
        <v>99.91443356643359</v>
      </c>
    </row>
    <row r="376" spans="1:10" s="129" customFormat="1" ht="12.75">
      <c r="A376" s="133"/>
      <c r="B376" s="130"/>
      <c r="C376" s="130" t="s">
        <v>26</v>
      </c>
      <c r="D376" s="133" t="s">
        <v>910</v>
      </c>
      <c r="E376" s="270" t="s">
        <v>571</v>
      </c>
      <c r="F376" s="131" t="s">
        <v>376</v>
      </c>
      <c r="G376" s="161">
        <v>189000</v>
      </c>
      <c r="H376" s="161">
        <v>224000</v>
      </c>
      <c r="I376" s="132">
        <v>224660.53</v>
      </c>
      <c r="J376" s="301">
        <f t="shared" si="55"/>
        <v>100.29487946428573</v>
      </c>
    </row>
    <row r="377" spans="1:10" s="129" customFormat="1" ht="12.75">
      <c r="A377" s="133"/>
      <c r="B377" s="130"/>
      <c r="C377" s="130" t="s">
        <v>26</v>
      </c>
      <c r="D377" s="133" t="s">
        <v>911</v>
      </c>
      <c r="E377" s="270" t="s">
        <v>806</v>
      </c>
      <c r="F377" s="131" t="s">
        <v>378</v>
      </c>
      <c r="G377" s="161">
        <v>62000</v>
      </c>
      <c r="H377" s="161">
        <v>62000</v>
      </c>
      <c r="I377" s="132">
        <v>61094.75</v>
      </c>
      <c r="J377" s="301">
        <f t="shared" si="55"/>
        <v>98.53991935483872</v>
      </c>
    </row>
    <row r="378" spans="1:10" s="129" customFormat="1" ht="12.75">
      <c r="A378" s="133"/>
      <c r="B378" s="130"/>
      <c r="C378" s="130"/>
      <c r="D378" s="133"/>
      <c r="E378" s="133" t="s">
        <v>543</v>
      </c>
      <c r="F378" s="131" t="s">
        <v>380</v>
      </c>
      <c r="G378" s="160">
        <f>0+G$379+G$380+G$381+G$382</f>
        <v>2159000</v>
      </c>
      <c r="H378" s="160">
        <f>0+H$379+H$380+H$381+H$382</f>
        <v>2124000</v>
      </c>
      <c r="I378" s="160">
        <f>0+I$379+I$380+I$381+I$382</f>
        <v>1603001.14</v>
      </c>
      <c r="J378" s="299">
        <f t="shared" si="55"/>
        <v>75.47086346516006</v>
      </c>
    </row>
    <row r="379" spans="1:10" s="129" customFormat="1" ht="12.75">
      <c r="A379" s="133"/>
      <c r="B379" s="130"/>
      <c r="C379" s="130" t="s">
        <v>26</v>
      </c>
      <c r="D379" s="133" t="s">
        <v>912</v>
      </c>
      <c r="E379" s="270" t="s">
        <v>800</v>
      </c>
      <c r="F379" s="131" t="s">
        <v>382</v>
      </c>
      <c r="G379" s="161">
        <v>2076000</v>
      </c>
      <c r="H379" s="161">
        <v>2041000</v>
      </c>
      <c r="I379" s="132">
        <v>1550875.17</v>
      </c>
      <c r="J379" s="301">
        <f t="shared" si="55"/>
        <v>75.98604458598726</v>
      </c>
    </row>
    <row r="380" spans="1:10" s="129" customFormat="1" ht="12.75">
      <c r="A380" s="133"/>
      <c r="B380" s="130"/>
      <c r="C380" s="130" t="s">
        <v>26</v>
      </c>
      <c r="D380" s="133" t="s">
        <v>913</v>
      </c>
      <c r="E380" s="270" t="s">
        <v>809</v>
      </c>
      <c r="F380" s="131" t="s">
        <v>384</v>
      </c>
      <c r="G380" s="161">
        <v>12000</v>
      </c>
      <c r="H380" s="161">
        <v>12000</v>
      </c>
      <c r="I380" s="132">
        <v>8634.77</v>
      </c>
      <c r="J380" s="301">
        <f t="shared" si="55"/>
        <v>71.95641666666667</v>
      </c>
    </row>
    <row r="381" spans="1:10" s="129" customFormat="1" ht="12.75">
      <c r="A381" s="133"/>
      <c r="B381" s="130"/>
      <c r="C381" s="130" t="s">
        <v>26</v>
      </c>
      <c r="D381" s="133" t="s">
        <v>914</v>
      </c>
      <c r="E381" s="270" t="s">
        <v>915</v>
      </c>
      <c r="F381" s="131" t="s">
        <v>385</v>
      </c>
      <c r="G381" s="161">
        <v>50000</v>
      </c>
      <c r="H381" s="161">
        <v>50000</v>
      </c>
      <c r="I381" s="132">
        <v>37041.2</v>
      </c>
      <c r="J381" s="301">
        <f t="shared" si="55"/>
        <v>74.08239999999999</v>
      </c>
    </row>
    <row r="382" spans="1:10" s="129" customFormat="1" ht="12.75">
      <c r="A382" s="133"/>
      <c r="B382" s="130"/>
      <c r="C382" s="130" t="s">
        <v>26</v>
      </c>
      <c r="D382" s="133" t="s">
        <v>916</v>
      </c>
      <c r="E382" s="270" t="s">
        <v>572</v>
      </c>
      <c r="F382" s="131" t="s">
        <v>389</v>
      </c>
      <c r="G382" s="161">
        <v>21000</v>
      </c>
      <c r="H382" s="161">
        <v>21000</v>
      </c>
      <c r="I382" s="132">
        <v>6450</v>
      </c>
      <c r="J382" s="301">
        <f t="shared" si="55"/>
        <v>30.714285714285715</v>
      </c>
    </row>
    <row r="383" spans="1:10" s="129" customFormat="1" ht="50.25" customHeight="1">
      <c r="A383" s="133" t="s">
        <v>917</v>
      </c>
      <c r="B383" s="130" t="s">
        <v>918</v>
      </c>
      <c r="C383" s="130"/>
      <c r="D383" s="133"/>
      <c r="E383" s="133"/>
      <c r="F383" s="159" t="s">
        <v>919</v>
      </c>
      <c r="G383" s="160">
        <f aca="true" t="shared" si="64" ref="G383:I384">0+G$385+G$386</f>
        <v>2665000</v>
      </c>
      <c r="H383" s="160">
        <f t="shared" si="64"/>
        <v>2665000</v>
      </c>
      <c r="I383" s="160">
        <f t="shared" si="64"/>
        <v>2656050.38</v>
      </c>
      <c r="J383" s="299">
        <f t="shared" si="55"/>
        <v>99.66417936210131</v>
      </c>
    </row>
    <row r="384" spans="1:10" s="129" customFormat="1" ht="12.75">
      <c r="A384" s="133"/>
      <c r="B384" s="130"/>
      <c r="C384" s="130"/>
      <c r="D384" s="133"/>
      <c r="E384" s="133" t="s">
        <v>543</v>
      </c>
      <c r="F384" s="131" t="s">
        <v>380</v>
      </c>
      <c r="G384" s="160">
        <f t="shared" si="64"/>
        <v>2665000</v>
      </c>
      <c r="H384" s="160">
        <f t="shared" si="64"/>
        <v>2665000</v>
      </c>
      <c r="I384" s="160">
        <f t="shared" si="64"/>
        <v>2656050.38</v>
      </c>
      <c r="J384" s="299">
        <f t="shared" si="55"/>
        <v>99.66417936210131</v>
      </c>
    </row>
    <row r="385" spans="1:10" s="129" customFormat="1" ht="12.75">
      <c r="A385" s="133"/>
      <c r="B385" s="130"/>
      <c r="C385" s="130" t="s">
        <v>26</v>
      </c>
      <c r="D385" s="133" t="s">
        <v>920</v>
      </c>
      <c r="E385" s="270" t="s">
        <v>809</v>
      </c>
      <c r="F385" s="131" t="s">
        <v>384</v>
      </c>
      <c r="G385" s="161">
        <v>2590000</v>
      </c>
      <c r="H385" s="161">
        <v>2590000</v>
      </c>
      <c r="I385" s="132">
        <v>2581050.38</v>
      </c>
      <c r="J385" s="301">
        <f t="shared" si="55"/>
        <v>99.65445482625482</v>
      </c>
    </row>
    <row r="386" spans="1:10" s="129" customFormat="1" ht="12.75">
      <c r="A386" s="133"/>
      <c r="B386" s="130"/>
      <c r="C386" s="130" t="s">
        <v>26</v>
      </c>
      <c r="D386" s="133" t="s">
        <v>921</v>
      </c>
      <c r="E386" s="270" t="s">
        <v>545</v>
      </c>
      <c r="F386" s="131" t="s">
        <v>387</v>
      </c>
      <c r="G386" s="161">
        <v>75000</v>
      </c>
      <c r="H386" s="161">
        <v>75000</v>
      </c>
      <c r="I386" s="132">
        <v>75000</v>
      </c>
      <c r="J386" s="301">
        <f t="shared" si="55"/>
        <v>100</v>
      </c>
    </row>
    <row r="387" spans="1:10" s="129" customFormat="1" ht="12.75">
      <c r="A387" s="133" t="s">
        <v>922</v>
      </c>
      <c r="B387" s="130" t="s">
        <v>923</v>
      </c>
      <c r="C387" s="130"/>
      <c r="D387" s="133"/>
      <c r="E387" s="133"/>
      <c r="F387" s="159" t="s">
        <v>924</v>
      </c>
      <c r="G387" s="160">
        <f aca="true" t="shared" si="65" ref="G387:I388">0+G$389</f>
        <v>730000</v>
      </c>
      <c r="H387" s="160">
        <f t="shared" si="65"/>
        <v>712000</v>
      </c>
      <c r="I387" s="160">
        <f t="shared" si="65"/>
        <v>708000</v>
      </c>
      <c r="J387" s="299">
        <f aca="true" t="shared" si="66" ref="J387:J424">IF(OR($H387=0,$I387=0),"-",$I387/$H387*100)</f>
        <v>99.43820224719101</v>
      </c>
    </row>
    <row r="388" spans="1:10" s="129" customFormat="1" ht="12.75">
      <c r="A388" s="133"/>
      <c r="B388" s="130"/>
      <c r="C388" s="130"/>
      <c r="D388" s="133"/>
      <c r="E388" s="133" t="s">
        <v>543</v>
      </c>
      <c r="F388" s="131" t="s">
        <v>380</v>
      </c>
      <c r="G388" s="160">
        <f t="shared" si="65"/>
        <v>730000</v>
      </c>
      <c r="H388" s="160">
        <f t="shared" si="65"/>
        <v>712000</v>
      </c>
      <c r="I388" s="160">
        <f t="shared" si="65"/>
        <v>708000</v>
      </c>
      <c r="J388" s="299">
        <f t="shared" si="66"/>
        <v>99.43820224719101</v>
      </c>
    </row>
    <row r="389" spans="1:10" s="129" customFormat="1" ht="12.75">
      <c r="A389" s="133"/>
      <c r="B389" s="130"/>
      <c r="C389" s="130" t="s">
        <v>26</v>
      </c>
      <c r="D389" s="133" t="s">
        <v>925</v>
      </c>
      <c r="E389" s="270" t="s">
        <v>926</v>
      </c>
      <c r="F389" s="131" t="s">
        <v>386</v>
      </c>
      <c r="G389" s="161">
        <v>730000</v>
      </c>
      <c r="H389" s="161">
        <v>712000</v>
      </c>
      <c r="I389" s="132">
        <v>708000</v>
      </c>
      <c r="J389" s="301">
        <f t="shared" si="66"/>
        <v>99.43820224719101</v>
      </c>
    </row>
    <row r="390" spans="1:10" s="129" customFormat="1" ht="25.5">
      <c r="A390" s="133" t="s">
        <v>927</v>
      </c>
      <c r="B390" s="130" t="s">
        <v>541</v>
      </c>
      <c r="C390" s="130"/>
      <c r="D390" s="133"/>
      <c r="E390" s="133"/>
      <c r="F390" s="159" t="s">
        <v>928</v>
      </c>
      <c r="G390" s="160">
        <f aca="true" t="shared" si="67" ref="G390:I391">0+G$392+G$393</f>
        <v>312000</v>
      </c>
      <c r="H390" s="160">
        <f t="shared" si="67"/>
        <v>304000</v>
      </c>
      <c r="I390" s="160">
        <f t="shared" si="67"/>
        <v>279452.5</v>
      </c>
      <c r="J390" s="299">
        <f t="shared" si="66"/>
        <v>91.9251644736842</v>
      </c>
    </row>
    <row r="391" spans="1:10" s="129" customFormat="1" ht="12.75">
      <c r="A391" s="133"/>
      <c r="B391" s="130"/>
      <c r="C391" s="130"/>
      <c r="D391" s="133"/>
      <c r="E391" s="133" t="s">
        <v>543</v>
      </c>
      <c r="F391" s="131" t="s">
        <v>380</v>
      </c>
      <c r="G391" s="160">
        <f t="shared" si="67"/>
        <v>312000</v>
      </c>
      <c r="H391" s="160">
        <f t="shared" si="67"/>
        <v>304000</v>
      </c>
      <c r="I391" s="160">
        <f t="shared" si="67"/>
        <v>279452.5</v>
      </c>
      <c r="J391" s="299">
        <f t="shared" si="66"/>
        <v>91.9251644736842</v>
      </c>
    </row>
    <row r="392" spans="1:10" s="129" customFormat="1" ht="12.75">
      <c r="A392" s="133"/>
      <c r="B392" s="130"/>
      <c r="C392" s="130" t="s">
        <v>26</v>
      </c>
      <c r="D392" s="133" t="s">
        <v>929</v>
      </c>
      <c r="E392" s="270" t="s">
        <v>800</v>
      </c>
      <c r="F392" s="131" t="s">
        <v>382</v>
      </c>
      <c r="G392" s="161">
        <v>150000</v>
      </c>
      <c r="H392" s="161">
        <v>150000</v>
      </c>
      <c r="I392" s="132">
        <v>150000</v>
      </c>
      <c r="J392" s="301">
        <f t="shared" si="66"/>
        <v>100</v>
      </c>
    </row>
    <row r="393" spans="1:10" s="129" customFormat="1" ht="12.75">
      <c r="A393" s="133"/>
      <c r="B393" s="130"/>
      <c r="C393" s="130" t="s">
        <v>26</v>
      </c>
      <c r="D393" s="133" t="s">
        <v>930</v>
      </c>
      <c r="E393" s="270" t="s">
        <v>809</v>
      </c>
      <c r="F393" s="131" t="s">
        <v>384</v>
      </c>
      <c r="G393" s="161">
        <v>162000</v>
      </c>
      <c r="H393" s="161">
        <v>154000</v>
      </c>
      <c r="I393" s="132">
        <v>129452.5</v>
      </c>
      <c r="J393" s="301">
        <f t="shared" si="66"/>
        <v>84.06006493506494</v>
      </c>
    </row>
    <row r="394" spans="1:10" s="129" customFormat="1" ht="25.5">
      <c r="A394" s="133" t="s">
        <v>931</v>
      </c>
      <c r="B394" s="130" t="s">
        <v>932</v>
      </c>
      <c r="C394" s="130"/>
      <c r="D394" s="133"/>
      <c r="E394" s="133"/>
      <c r="F394" s="159" t="s">
        <v>933</v>
      </c>
      <c r="G394" s="160">
        <f aca="true" t="shared" si="68" ref="G394:I395">0+G$396</f>
        <v>2600000</v>
      </c>
      <c r="H394" s="160">
        <f t="shared" si="68"/>
        <v>2600000</v>
      </c>
      <c r="I394" s="160">
        <f t="shared" si="68"/>
        <v>2383326</v>
      </c>
      <c r="J394" s="299">
        <f t="shared" si="66"/>
        <v>91.66638461538462</v>
      </c>
    </row>
    <row r="395" spans="1:10" s="129" customFormat="1" ht="12.75">
      <c r="A395" s="133"/>
      <c r="B395" s="130"/>
      <c r="C395" s="130"/>
      <c r="D395" s="133"/>
      <c r="E395" s="133" t="s">
        <v>552</v>
      </c>
      <c r="F395" s="131" t="s">
        <v>268</v>
      </c>
      <c r="G395" s="160">
        <f t="shared" si="68"/>
        <v>2600000</v>
      </c>
      <c r="H395" s="160">
        <f t="shared" si="68"/>
        <v>2600000</v>
      </c>
      <c r="I395" s="160">
        <f t="shared" si="68"/>
        <v>2383326</v>
      </c>
      <c r="J395" s="299">
        <f t="shared" si="66"/>
        <v>91.66638461538462</v>
      </c>
    </row>
    <row r="396" spans="1:10" s="129" customFormat="1" ht="12.75">
      <c r="A396" s="133"/>
      <c r="B396" s="130"/>
      <c r="C396" s="130" t="s">
        <v>26</v>
      </c>
      <c r="D396" s="133" t="s">
        <v>934</v>
      </c>
      <c r="E396" s="270" t="s">
        <v>553</v>
      </c>
      <c r="F396" s="131" t="s">
        <v>425</v>
      </c>
      <c r="G396" s="161">
        <v>2600000</v>
      </c>
      <c r="H396" s="161">
        <v>2600000</v>
      </c>
      <c r="I396" s="132">
        <v>2383326</v>
      </c>
      <c r="J396" s="301">
        <f t="shared" si="66"/>
        <v>91.66638461538462</v>
      </c>
    </row>
    <row r="397" spans="1:10" s="129" customFormat="1" ht="12.75">
      <c r="A397" s="133" t="s">
        <v>935</v>
      </c>
      <c r="B397" s="130" t="s">
        <v>541</v>
      </c>
      <c r="C397" s="130"/>
      <c r="D397" s="133"/>
      <c r="E397" s="133"/>
      <c r="F397" s="159" t="s">
        <v>936</v>
      </c>
      <c r="G397" s="160">
        <f>0+G$399+G$400+G$401+G$402+G$403+G$405+G$406+G$408+G$409</f>
        <v>4143000</v>
      </c>
      <c r="H397" s="160">
        <f>0+H$399+H$400+H$401+H$402+H$403+H$405+H$406+H$408+H$409</f>
        <v>4169000</v>
      </c>
      <c r="I397" s="160">
        <f>0+I$399+I$400+I$401+I$402+I$403+I$405+I$406+I$408+I$409</f>
        <v>4093656.33</v>
      </c>
      <c r="J397" s="299">
        <f t="shared" si="66"/>
        <v>98.19276397217558</v>
      </c>
    </row>
    <row r="398" spans="1:10" s="129" customFormat="1" ht="12.75">
      <c r="A398" s="133"/>
      <c r="B398" s="130"/>
      <c r="C398" s="130"/>
      <c r="D398" s="133"/>
      <c r="E398" s="133" t="s">
        <v>543</v>
      </c>
      <c r="F398" s="131" t="s">
        <v>380</v>
      </c>
      <c r="G398" s="160">
        <f>0+G$399+G$400+G$401+G$402+G$403</f>
        <v>3436000</v>
      </c>
      <c r="H398" s="160">
        <f>0+H$399+H$400+H$401+H$402+H$403</f>
        <v>3480000</v>
      </c>
      <c r="I398" s="160">
        <f>0+I$399+I$400+I$401+I$402+I$403</f>
        <v>3479518.3</v>
      </c>
      <c r="J398" s="299">
        <f t="shared" si="66"/>
        <v>99.986158045977</v>
      </c>
    </row>
    <row r="399" spans="1:10" s="129" customFormat="1" ht="12.75">
      <c r="A399" s="133"/>
      <c r="B399" s="130"/>
      <c r="C399" s="130" t="s">
        <v>26</v>
      </c>
      <c r="D399" s="133" t="s">
        <v>937</v>
      </c>
      <c r="E399" s="270" t="s">
        <v>800</v>
      </c>
      <c r="F399" s="131" t="s">
        <v>382</v>
      </c>
      <c r="G399" s="161">
        <v>19000</v>
      </c>
      <c r="H399" s="161">
        <v>19000</v>
      </c>
      <c r="I399" s="132">
        <v>5590.55</v>
      </c>
      <c r="J399" s="301">
        <f t="shared" si="66"/>
        <v>29.423947368421054</v>
      </c>
    </row>
    <row r="400" spans="1:10" s="129" customFormat="1" ht="12.75">
      <c r="A400" s="133"/>
      <c r="B400" s="130"/>
      <c r="C400" s="130" t="s">
        <v>26</v>
      </c>
      <c r="D400" s="133" t="s">
        <v>938</v>
      </c>
      <c r="E400" s="270" t="s">
        <v>544</v>
      </c>
      <c r="F400" s="131" t="s">
        <v>383</v>
      </c>
      <c r="G400" s="161">
        <v>140000</v>
      </c>
      <c r="H400" s="161">
        <v>184000</v>
      </c>
      <c r="I400" s="132">
        <v>192860.5</v>
      </c>
      <c r="J400" s="301">
        <f t="shared" si="66"/>
        <v>104.8154891304348</v>
      </c>
    </row>
    <row r="401" spans="1:10" s="129" customFormat="1" ht="12.75">
      <c r="A401" s="133"/>
      <c r="B401" s="130"/>
      <c r="C401" s="130" t="s">
        <v>26</v>
      </c>
      <c r="D401" s="133" t="s">
        <v>939</v>
      </c>
      <c r="E401" s="270" t="s">
        <v>915</v>
      </c>
      <c r="F401" s="131" t="s">
        <v>385</v>
      </c>
      <c r="G401" s="161">
        <v>1910000</v>
      </c>
      <c r="H401" s="161">
        <v>1910000</v>
      </c>
      <c r="I401" s="132">
        <v>1921836.37</v>
      </c>
      <c r="J401" s="301">
        <f t="shared" si="66"/>
        <v>100.61970523560211</v>
      </c>
    </row>
    <row r="402" spans="1:10" s="129" customFormat="1" ht="12.75">
      <c r="A402" s="133"/>
      <c r="B402" s="130"/>
      <c r="C402" s="130" t="s">
        <v>26</v>
      </c>
      <c r="D402" s="133" t="s">
        <v>940</v>
      </c>
      <c r="E402" s="270" t="s">
        <v>545</v>
      </c>
      <c r="F402" s="131" t="s">
        <v>387</v>
      </c>
      <c r="G402" s="161">
        <v>100000</v>
      </c>
      <c r="H402" s="161">
        <v>100000</v>
      </c>
      <c r="I402" s="132">
        <v>93891.96</v>
      </c>
      <c r="J402" s="301">
        <f t="shared" si="66"/>
        <v>93.89196000000001</v>
      </c>
    </row>
    <row r="403" spans="1:10" s="129" customFormat="1" ht="12.75">
      <c r="A403" s="133"/>
      <c r="B403" s="130"/>
      <c r="C403" s="130" t="s">
        <v>26</v>
      </c>
      <c r="D403" s="133" t="s">
        <v>941</v>
      </c>
      <c r="E403" s="270" t="s">
        <v>572</v>
      </c>
      <c r="F403" s="131" t="s">
        <v>389</v>
      </c>
      <c r="G403" s="161">
        <v>1267000</v>
      </c>
      <c r="H403" s="161">
        <v>1267000</v>
      </c>
      <c r="I403" s="132">
        <v>1265338.92</v>
      </c>
      <c r="J403" s="301">
        <f t="shared" si="66"/>
        <v>99.86889660615627</v>
      </c>
    </row>
    <row r="404" spans="1:10" s="129" customFormat="1" ht="12.75">
      <c r="A404" s="133"/>
      <c r="B404" s="130"/>
      <c r="C404" s="130"/>
      <c r="D404" s="133"/>
      <c r="E404" s="133" t="s">
        <v>550</v>
      </c>
      <c r="F404" s="131" t="s">
        <v>391</v>
      </c>
      <c r="G404" s="160">
        <f>0+G$405+G$406</f>
        <v>457000</v>
      </c>
      <c r="H404" s="160">
        <f>0+H$405+H$406</f>
        <v>451000</v>
      </c>
      <c r="I404" s="160">
        <f>0+I$405+I$406</f>
        <v>450614.18</v>
      </c>
      <c r="J404" s="299">
        <f t="shared" si="66"/>
        <v>99.91445232815964</v>
      </c>
    </row>
    <row r="405" spans="1:10" s="129" customFormat="1" ht="12.75">
      <c r="A405" s="133"/>
      <c r="B405" s="130"/>
      <c r="C405" s="130" t="s">
        <v>26</v>
      </c>
      <c r="D405" s="133" t="s">
        <v>942</v>
      </c>
      <c r="E405" s="270" t="s">
        <v>943</v>
      </c>
      <c r="F405" s="131" t="s">
        <v>395</v>
      </c>
      <c r="G405" s="161">
        <v>18000</v>
      </c>
      <c r="H405" s="161">
        <v>18000</v>
      </c>
      <c r="I405" s="132">
        <v>18000</v>
      </c>
      <c r="J405" s="301">
        <f t="shared" si="66"/>
        <v>100</v>
      </c>
    </row>
    <row r="406" spans="1:10" s="129" customFormat="1" ht="12.75">
      <c r="A406" s="133"/>
      <c r="B406" s="130"/>
      <c r="C406" s="130" t="s">
        <v>26</v>
      </c>
      <c r="D406" s="133" t="s">
        <v>944</v>
      </c>
      <c r="E406" s="270" t="s">
        <v>551</v>
      </c>
      <c r="F406" s="131" t="s">
        <v>391</v>
      </c>
      <c r="G406" s="161">
        <v>439000</v>
      </c>
      <c r="H406" s="161">
        <v>433000</v>
      </c>
      <c r="I406" s="132">
        <v>432614.18</v>
      </c>
      <c r="J406" s="301">
        <f t="shared" si="66"/>
        <v>99.910896073903</v>
      </c>
    </row>
    <row r="407" spans="1:10" s="129" customFormat="1" ht="12.75">
      <c r="A407" s="133"/>
      <c r="B407" s="130"/>
      <c r="C407" s="130"/>
      <c r="D407" s="133"/>
      <c r="E407" s="133" t="s">
        <v>619</v>
      </c>
      <c r="F407" s="131" t="s">
        <v>404</v>
      </c>
      <c r="G407" s="160">
        <f>0+G$408+G$409</f>
        <v>250000</v>
      </c>
      <c r="H407" s="160">
        <f>0+H$408+H$409</f>
        <v>238000</v>
      </c>
      <c r="I407" s="160">
        <f>0+I$408+I$409</f>
        <v>163523.85</v>
      </c>
      <c r="J407" s="299">
        <f t="shared" si="66"/>
        <v>68.7075</v>
      </c>
    </row>
    <row r="408" spans="1:10" s="129" customFormat="1" ht="12.75">
      <c r="A408" s="133"/>
      <c r="B408" s="130"/>
      <c r="C408" s="130" t="s">
        <v>26</v>
      </c>
      <c r="D408" s="133" t="s">
        <v>945</v>
      </c>
      <c r="E408" s="270" t="s">
        <v>621</v>
      </c>
      <c r="F408" s="131" t="s">
        <v>407</v>
      </c>
      <c r="G408" s="161">
        <v>70000</v>
      </c>
      <c r="H408" s="161">
        <v>70000</v>
      </c>
      <c r="I408" s="132">
        <v>64524.71</v>
      </c>
      <c r="J408" s="301">
        <f t="shared" si="66"/>
        <v>92.17815714285715</v>
      </c>
    </row>
    <row r="409" spans="1:10" s="129" customFormat="1" ht="12.75">
      <c r="A409" s="133"/>
      <c r="B409" s="130"/>
      <c r="C409" s="130" t="s">
        <v>26</v>
      </c>
      <c r="D409" s="133" t="s">
        <v>946</v>
      </c>
      <c r="E409" s="270" t="s">
        <v>623</v>
      </c>
      <c r="F409" s="131" t="s">
        <v>408</v>
      </c>
      <c r="G409" s="161">
        <v>180000</v>
      </c>
      <c r="H409" s="161">
        <v>168000</v>
      </c>
      <c r="I409" s="132">
        <v>98999.14</v>
      </c>
      <c r="J409" s="301">
        <f t="shared" si="66"/>
        <v>58.92805952380953</v>
      </c>
    </row>
    <row r="410" spans="1:10" s="129" customFormat="1" ht="25.5">
      <c r="A410" s="133" t="s">
        <v>947</v>
      </c>
      <c r="B410" s="130" t="s">
        <v>541</v>
      </c>
      <c r="C410" s="130"/>
      <c r="D410" s="133"/>
      <c r="E410" s="133"/>
      <c r="F410" s="159" t="s">
        <v>948</v>
      </c>
      <c r="G410" s="160">
        <f>0+G$412+G$413+G$415+G$417</f>
        <v>3868000</v>
      </c>
      <c r="H410" s="160">
        <f>0+H$412+H$413+H$415+H$417</f>
        <v>3868000</v>
      </c>
      <c r="I410" s="160">
        <f>0+I$412+I$413+I$415+I$417</f>
        <v>3484686.3600000003</v>
      </c>
      <c r="J410" s="299">
        <f t="shared" si="66"/>
        <v>90.09013340227509</v>
      </c>
    </row>
    <row r="411" spans="1:10" s="129" customFormat="1" ht="12.75">
      <c r="A411" s="133"/>
      <c r="B411" s="130"/>
      <c r="C411" s="130"/>
      <c r="D411" s="133"/>
      <c r="E411" s="133" t="s">
        <v>543</v>
      </c>
      <c r="F411" s="131" t="s">
        <v>380</v>
      </c>
      <c r="G411" s="160">
        <f>0+G$412+G$413</f>
        <v>3653000</v>
      </c>
      <c r="H411" s="160">
        <f>0+H$412+H$413</f>
        <v>3653000</v>
      </c>
      <c r="I411" s="160">
        <f>0+I$412+I$413</f>
        <v>3368592.6100000003</v>
      </c>
      <c r="J411" s="299">
        <f t="shared" si="66"/>
        <v>92.21441582261156</v>
      </c>
    </row>
    <row r="412" spans="1:10" s="129" customFormat="1" ht="12.75">
      <c r="A412" s="133"/>
      <c r="B412" s="130"/>
      <c r="C412" s="130" t="s">
        <v>692</v>
      </c>
      <c r="D412" s="133" t="s">
        <v>949</v>
      </c>
      <c r="E412" s="270" t="s">
        <v>800</v>
      </c>
      <c r="F412" s="131" t="s">
        <v>382</v>
      </c>
      <c r="G412" s="161">
        <v>3311000</v>
      </c>
      <c r="H412" s="161">
        <v>3311000</v>
      </c>
      <c r="I412" s="132">
        <v>3279027.91</v>
      </c>
      <c r="J412" s="301">
        <f t="shared" si="66"/>
        <v>99.03436756266989</v>
      </c>
    </row>
    <row r="413" spans="1:10" s="129" customFormat="1" ht="12.75">
      <c r="A413" s="133"/>
      <c r="B413" s="130"/>
      <c r="C413" s="130" t="s">
        <v>26</v>
      </c>
      <c r="D413" s="133" t="s">
        <v>950</v>
      </c>
      <c r="E413" s="270" t="s">
        <v>545</v>
      </c>
      <c r="F413" s="131" t="s">
        <v>387</v>
      </c>
      <c r="G413" s="161">
        <v>342000</v>
      </c>
      <c r="H413" s="161">
        <v>342000</v>
      </c>
      <c r="I413" s="132">
        <v>89564.7</v>
      </c>
      <c r="J413" s="301">
        <f t="shared" si="66"/>
        <v>26.188508771929826</v>
      </c>
    </row>
    <row r="414" spans="1:10" s="129" customFormat="1" ht="12.75">
      <c r="A414" s="133"/>
      <c r="B414" s="130"/>
      <c r="C414" s="130"/>
      <c r="D414" s="133"/>
      <c r="E414" s="133" t="s">
        <v>550</v>
      </c>
      <c r="F414" s="131" t="s">
        <v>391</v>
      </c>
      <c r="G414" s="160">
        <f>0+G$415</f>
        <v>30000</v>
      </c>
      <c r="H414" s="160">
        <f>0+H$415</f>
        <v>30000</v>
      </c>
      <c r="I414" s="160">
        <f>0+I$415</f>
        <v>21470</v>
      </c>
      <c r="J414" s="299">
        <f t="shared" si="66"/>
        <v>71.56666666666666</v>
      </c>
    </row>
    <row r="415" spans="1:10" s="129" customFormat="1" ht="25.5">
      <c r="A415" s="133"/>
      <c r="B415" s="130"/>
      <c r="C415" s="130" t="s">
        <v>26</v>
      </c>
      <c r="D415" s="133" t="s">
        <v>951</v>
      </c>
      <c r="E415" s="270" t="s">
        <v>952</v>
      </c>
      <c r="F415" s="131" t="s">
        <v>392</v>
      </c>
      <c r="G415" s="161">
        <v>30000</v>
      </c>
      <c r="H415" s="161">
        <v>30000</v>
      </c>
      <c r="I415" s="132">
        <v>21470</v>
      </c>
      <c r="J415" s="301">
        <f t="shared" si="66"/>
        <v>71.56666666666666</v>
      </c>
    </row>
    <row r="416" spans="1:10" s="129" customFormat="1" ht="12.75">
      <c r="A416" s="133"/>
      <c r="B416" s="130"/>
      <c r="C416" s="130"/>
      <c r="D416" s="133"/>
      <c r="E416" s="133" t="s">
        <v>812</v>
      </c>
      <c r="F416" s="131" t="s">
        <v>445</v>
      </c>
      <c r="G416" s="160">
        <f>0+G$417</f>
        <v>185000</v>
      </c>
      <c r="H416" s="160">
        <f>0+H$417</f>
        <v>185000</v>
      </c>
      <c r="I416" s="160">
        <f>0+I$417</f>
        <v>94623.75</v>
      </c>
      <c r="J416" s="299">
        <f t="shared" si="66"/>
        <v>51.14797297297298</v>
      </c>
    </row>
    <row r="417" spans="1:10" s="129" customFormat="1" ht="12.75">
      <c r="A417" s="133"/>
      <c r="B417" s="130"/>
      <c r="C417" s="130" t="s">
        <v>26</v>
      </c>
      <c r="D417" s="133" t="s">
        <v>953</v>
      </c>
      <c r="E417" s="270" t="s">
        <v>814</v>
      </c>
      <c r="F417" s="131" t="s">
        <v>452</v>
      </c>
      <c r="G417" s="161">
        <v>185000</v>
      </c>
      <c r="H417" s="161">
        <v>185000</v>
      </c>
      <c r="I417" s="132">
        <v>94623.75</v>
      </c>
      <c r="J417" s="301">
        <f t="shared" si="66"/>
        <v>51.14797297297298</v>
      </c>
    </row>
    <row r="418" spans="1:10" s="129" customFormat="1" ht="12.75">
      <c r="A418" s="133" t="s">
        <v>954</v>
      </c>
      <c r="B418" s="130" t="s">
        <v>541</v>
      </c>
      <c r="C418" s="130"/>
      <c r="D418" s="133"/>
      <c r="E418" s="133"/>
      <c r="F418" s="159" t="s">
        <v>955</v>
      </c>
      <c r="G418" s="160">
        <f aca="true" t="shared" si="69" ref="G418:I419">0+G$420+G$421</f>
        <v>209000</v>
      </c>
      <c r="H418" s="160">
        <f t="shared" si="69"/>
        <v>209000</v>
      </c>
      <c r="I418" s="160">
        <f t="shared" si="69"/>
        <v>203683.13</v>
      </c>
      <c r="J418" s="299">
        <f t="shared" si="66"/>
        <v>97.45604306220096</v>
      </c>
    </row>
    <row r="419" spans="1:10" s="129" customFormat="1" ht="12.75">
      <c r="A419" s="133"/>
      <c r="B419" s="130"/>
      <c r="C419" s="130"/>
      <c r="D419" s="133"/>
      <c r="E419" s="133" t="s">
        <v>543</v>
      </c>
      <c r="F419" s="131" t="s">
        <v>380</v>
      </c>
      <c r="G419" s="160">
        <f t="shared" si="69"/>
        <v>209000</v>
      </c>
      <c r="H419" s="160">
        <f t="shared" si="69"/>
        <v>209000</v>
      </c>
      <c r="I419" s="160">
        <f t="shared" si="69"/>
        <v>203683.13</v>
      </c>
      <c r="J419" s="299">
        <f t="shared" si="66"/>
        <v>97.45604306220096</v>
      </c>
    </row>
    <row r="420" spans="1:10" s="129" customFormat="1" ht="12.75">
      <c r="A420" s="133"/>
      <c r="B420" s="130"/>
      <c r="C420" s="130" t="s">
        <v>26</v>
      </c>
      <c r="D420" s="133" t="s">
        <v>956</v>
      </c>
      <c r="E420" s="270" t="s">
        <v>800</v>
      </c>
      <c r="F420" s="131" t="s">
        <v>382</v>
      </c>
      <c r="G420" s="161">
        <v>200000</v>
      </c>
      <c r="H420" s="161">
        <v>200000</v>
      </c>
      <c r="I420" s="132">
        <v>198780.63</v>
      </c>
      <c r="J420" s="301">
        <f t="shared" si="66"/>
        <v>99.390315</v>
      </c>
    </row>
    <row r="421" spans="1:10" s="129" customFormat="1" ht="12.75">
      <c r="A421" s="133"/>
      <c r="B421" s="130"/>
      <c r="C421" s="130" t="s">
        <v>26</v>
      </c>
      <c r="D421" s="133" t="s">
        <v>957</v>
      </c>
      <c r="E421" s="270" t="s">
        <v>809</v>
      </c>
      <c r="F421" s="131" t="s">
        <v>384</v>
      </c>
      <c r="G421" s="161">
        <v>9000</v>
      </c>
      <c r="H421" s="161">
        <v>9000</v>
      </c>
      <c r="I421" s="132">
        <v>4902.5</v>
      </c>
      <c r="J421" s="301">
        <f t="shared" si="66"/>
        <v>54.47222222222222</v>
      </c>
    </row>
    <row r="422" spans="1:10" s="129" customFormat="1" ht="12.75">
      <c r="A422" s="133" t="s">
        <v>958</v>
      </c>
      <c r="B422" s="130" t="s">
        <v>541</v>
      </c>
      <c r="C422" s="130"/>
      <c r="D422" s="133"/>
      <c r="E422" s="133"/>
      <c r="F422" s="133" t="s">
        <v>959</v>
      </c>
      <c r="G422" s="160">
        <f aca="true" t="shared" si="70" ref="G422:I423">0+G$424</f>
        <v>3430000</v>
      </c>
      <c r="H422" s="160">
        <f t="shared" si="70"/>
        <v>3430000</v>
      </c>
      <c r="I422" s="160">
        <f t="shared" si="70"/>
        <v>88339.24</v>
      </c>
      <c r="J422" s="299">
        <f t="shared" si="66"/>
        <v>2.5754880466472305</v>
      </c>
    </row>
    <row r="423" spans="1:10" s="129" customFormat="1" ht="12.75">
      <c r="A423" s="133"/>
      <c r="B423" s="130"/>
      <c r="C423" s="130"/>
      <c r="D423" s="133"/>
      <c r="E423" s="133" t="s">
        <v>812</v>
      </c>
      <c r="F423" s="131" t="s">
        <v>445</v>
      </c>
      <c r="G423" s="160">
        <f t="shared" si="70"/>
        <v>3430000</v>
      </c>
      <c r="H423" s="160">
        <f t="shared" si="70"/>
        <v>3430000</v>
      </c>
      <c r="I423" s="160">
        <f t="shared" si="70"/>
        <v>88339.24</v>
      </c>
      <c r="J423" s="299">
        <f t="shared" si="66"/>
        <v>2.5754880466472305</v>
      </c>
    </row>
    <row r="424" spans="1:10" s="129" customFormat="1" ht="12.75">
      <c r="A424" s="133"/>
      <c r="B424" s="130"/>
      <c r="C424" s="130" t="s">
        <v>960</v>
      </c>
      <c r="D424" s="133" t="s">
        <v>961</v>
      </c>
      <c r="E424" s="270" t="s">
        <v>814</v>
      </c>
      <c r="F424" s="131" t="s">
        <v>452</v>
      </c>
      <c r="G424" s="161">
        <v>3430000</v>
      </c>
      <c r="H424" s="161">
        <v>3430000</v>
      </c>
      <c r="I424" s="132">
        <v>88339.24</v>
      </c>
      <c r="J424" s="301">
        <f t="shared" si="66"/>
        <v>2.5754880466472305</v>
      </c>
    </row>
    <row r="425" spans="1:10" s="129" customFormat="1" ht="12.75">
      <c r="A425" s="266" t="s">
        <v>2601</v>
      </c>
      <c r="B425" s="267"/>
      <c r="C425" s="267"/>
      <c r="D425" s="266"/>
      <c r="E425" s="266"/>
      <c r="F425" s="268" t="s">
        <v>2602</v>
      </c>
      <c r="G425" s="269">
        <f>G426</f>
        <v>180000</v>
      </c>
      <c r="H425" s="269">
        <f>H426</f>
        <v>180000</v>
      </c>
      <c r="I425" s="269">
        <f>I426</f>
        <v>178491.19</v>
      </c>
      <c r="J425" s="298">
        <f aca="true" t="shared" si="71" ref="J425:J430">IF(OR($H425=0,$I425=0),"-",$I425/$H425*100)</f>
        <v>99.16177222222223</v>
      </c>
    </row>
    <row r="426" spans="1:10" s="129" customFormat="1" ht="25.5">
      <c r="A426" s="133" t="s">
        <v>962</v>
      </c>
      <c r="B426" s="130"/>
      <c r="C426" s="130"/>
      <c r="D426" s="133"/>
      <c r="E426" s="133"/>
      <c r="F426" s="159" t="s">
        <v>963</v>
      </c>
      <c r="G426" s="160">
        <f>0+G$427</f>
        <v>180000</v>
      </c>
      <c r="H426" s="160">
        <f>0+H$427</f>
        <v>180000</v>
      </c>
      <c r="I426" s="160">
        <f>0+I$427</f>
        <v>178491.19</v>
      </c>
      <c r="J426" s="299">
        <f t="shared" si="71"/>
        <v>99.16177222222223</v>
      </c>
    </row>
    <row r="427" spans="1:10" s="129" customFormat="1" ht="12.75">
      <c r="A427" s="133" t="s">
        <v>964</v>
      </c>
      <c r="B427" s="130" t="s">
        <v>719</v>
      </c>
      <c r="C427" s="130"/>
      <c r="D427" s="133"/>
      <c r="E427" s="133"/>
      <c r="F427" s="159" t="s">
        <v>965</v>
      </c>
      <c r="G427" s="160">
        <f aca="true" t="shared" si="72" ref="G427:I428">0+G$429+G$430</f>
        <v>180000</v>
      </c>
      <c r="H427" s="160">
        <f t="shared" si="72"/>
        <v>180000</v>
      </c>
      <c r="I427" s="160">
        <f t="shared" si="72"/>
        <v>178491.19</v>
      </c>
      <c r="J427" s="299">
        <f t="shared" si="71"/>
        <v>99.16177222222223</v>
      </c>
    </row>
    <row r="428" spans="1:10" s="129" customFormat="1" ht="12.75">
      <c r="A428" s="133"/>
      <c r="B428" s="130"/>
      <c r="C428" s="130"/>
      <c r="D428" s="133"/>
      <c r="E428" s="133" t="s">
        <v>543</v>
      </c>
      <c r="F428" s="131" t="s">
        <v>380</v>
      </c>
      <c r="G428" s="160">
        <f t="shared" si="72"/>
        <v>180000</v>
      </c>
      <c r="H428" s="160">
        <f t="shared" si="72"/>
        <v>180000</v>
      </c>
      <c r="I428" s="160">
        <f t="shared" si="72"/>
        <v>178491.19</v>
      </c>
      <c r="J428" s="299">
        <f t="shared" si="71"/>
        <v>99.16177222222223</v>
      </c>
    </row>
    <row r="429" spans="1:10" s="129" customFormat="1" ht="12.75">
      <c r="A429" s="133"/>
      <c r="B429" s="130"/>
      <c r="C429" s="130" t="s">
        <v>19</v>
      </c>
      <c r="D429" s="133" t="s">
        <v>966</v>
      </c>
      <c r="E429" s="270" t="s">
        <v>809</v>
      </c>
      <c r="F429" s="131" t="s">
        <v>384</v>
      </c>
      <c r="G429" s="161">
        <v>30000</v>
      </c>
      <c r="H429" s="161">
        <v>30000</v>
      </c>
      <c r="I429" s="132">
        <v>16646.31</v>
      </c>
      <c r="J429" s="301">
        <f t="shared" si="71"/>
        <v>55.487700000000004</v>
      </c>
    </row>
    <row r="430" spans="1:10" s="129" customFormat="1" ht="12.75">
      <c r="A430" s="133"/>
      <c r="B430" s="130"/>
      <c r="C430" s="130" t="s">
        <v>19</v>
      </c>
      <c r="D430" s="133" t="s">
        <v>967</v>
      </c>
      <c r="E430" s="270" t="s">
        <v>572</v>
      </c>
      <c r="F430" s="131" t="s">
        <v>389</v>
      </c>
      <c r="G430" s="161">
        <v>150000</v>
      </c>
      <c r="H430" s="161">
        <v>150000</v>
      </c>
      <c r="I430" s="132">
        <v>161844.88</v>
      </c>
      <c r="J430" s="301">
        <f t="shared" si="71"/>
        <v>107.89658666666666</v>
      </c>
    </row>
    <row r="431" spans="1:10" s="129" customFormat="1" ht="6.75" customHeight="1">
      <c r="A431" s="133"/>
      <c r="B431" s="130"/>
      <c r="C431" s="130"/>
      <c r="D431" s="133"/>
      <c r="E431" s="270"/>
      <c r="F431" s="131"/>
      <c r="G431" s="161"/>
      <c r="H431" s="161"/>
      <c r="I431" s="132"/>
      <c r="J431" s="301"/>
    </row>
    <row r="432" spans="1:10" s="129" customFormat="1" ht="25.5">
      <c r="A432" s="266" t="s">
        <v>2603</v>
      </c>
      <c r="B432" s="267"/>
      <c r="C432" s="267"/>
      <c r="D432" s="266"/>
      <c r="E432" s="266"/>
      <c r="F432" s="268" t="s">
        <v>2604</v>
      </c>
      <c r="G432" s="269">
        <f>G434</f>
        <v>8477000</v>
      </c>
      <c r="H432" s="269">
        <f>H434</f>
        <v>8477000</v>
      </c>
      <c r="I432" s="269">
        <f>I434</f>
        <v>6222445.51</v>
      </c>
      <c r="J432" s="298">
        <f>IF(OR($H432=0,$I432=0),"-",$I432/$H432*100)</f>
        <v>73.40386351303528</v>
      </c>
    </row>
    <row r="433" spans="1:10" s="121" customFormat="1" ht="6.75" customHeight="1">
      <c r="A433" s="133"/>
      <c r="B433" s="130"/>
      <c r="C433" s="130"/>
      <c r="D433" s="133"/>
      <c r="E433" s="133"/>
      <c r="F433" s="159"/>
      <c r="G433" s="160"/>
      <c r="H433" s="160"/>
      <c r="I433" s="160"/>
      <c r="J433" s="299"/>
    </row>
    <row r="434" spans="1:10" s="129" customFormat="1" ht="12.75">
      <c r="A434" s="266" t="s">
        <v>2605</v>
      </c>
      <c r="B434" s="267"/>
      <c r="C434" s="267"/>
      <c r="D434" s="266"/>
      <c r="E434" s="266"/>
      <c r="F434" s="266" t="s">
        <v>2606</v>
      </c>
      <c r="G434" s="269">
        <f>G435+G443+G453+G465+G470+G513+G533</f>
        <v>8477000</v>
      </c>
      <c r="H434" s="269">
        <f>H435+H443+H453+H465+H470+H513+H533</f>
        <v>8477000</v>
      </c>
      <c r="I434" s="269">
        <f>I435+I443+I453+I465+I470+I513+I533</f>
        <v>6222445.51</v>
      </c>
      <c r="J434" s="298">
        <f aca="true" t="shared" si="73" ref="J434:J498">IF(OR($H434=0,$I434=0),"-",$I434/$H434*100)</f>
        <v>73.40386351303528</v>
      </c>
    </row>
    <row r="435" spans="1:10" s="129" customFormat="1" ht="12.75">
      <c r="A435" s="133" t="s">
        <v>968</v>
      </c>
      <c r="B435" s="130"/>
      <c r="C435" s="130"/>
      <c r="D435" s="133"/>
      <c r="E435" s="133"/>
      <c r="F435" s="159" t="s">
        <v>969</v>
      </c>
      <c r="G435" s="160">
        <f>0+G$436+G$440</f>
        <v>201000</v>
      </c>
      <c r="H435" s="160">
        <f>0+H$436+H$440</f>
        <v>201000</v>
      </c>
      <c r="I435" s="160">
        <f>0+I$436+I$440</f>
        <v>154144.06</v>
      </c>
      <c r="J435" s="299">
        <f t="shared" si="73"/>
        <v>76.68858706467661</v>
      </c>
    </row>
    <row r="436" spans="1:10" s="129" customFormat="1" ht="12.75">
      <c r="A436" s="133" t="s">
        <v>970</v>
      </c>
      <c r="B436" s="130" t="s">
        <v>971</v>
      </c>
      <c r="C436" s="130"/>
      <c r="D436" s="133"/>
      <c r="E436" s="133"/>
      <c r="F436" s="159" t="s">
        <v>972</v>
      </c>
      <c r="G436" s="160">
        <f aca="true" t="shared" si="74" ref="G436:I437">0+G$438+G$439</f>
        <v>181000</v>
      </c>
      <c r="H436" s="160">
        <f t="shared" si="74"/>
        <v>181000</v>
      </c>
      <c r="I436" s="160">
        <f t="shared" si="74"/>
        <v>147745.68</v>
      </c>
      <c r="J436" s="299">
        <f t="shared" si="73"/>
        <v>81.62744751381214</v>
      </c>
    </row>
    <row r="437" spans="1:10" s="129" customFormat="1" ht="12.75">
      <c r="A437" s="133"/>
      <c r="B437" s="130"/>
      <c r="C437" s="130"/>
      <c r="D437" s="133"/>
      <c r="E437" s="133" t="s">
        <v>543</v>
      </c>
      <c r="F437" s="131" t="s">
        <v>380</v>
      </c>
      <c r="G437" s="160">
        <f t="shared" si="74"/>
        <v>181000</v>
      </c>
      <c r="H437" s="160">
        <f t="shared" si="74"/>
        <v>181000</v>
      </c>
      <c r="I437" s="160">
        <f t="shared" si="74"/>
        <v>147745.68</v>
      </c>
      <c r="J437" s="299">
        <f t="shared" si="73"/>
        <v>81.62744751381214</v>
      </c>
    </row>
    <row r="438" spans="1:10" s="129" customFormat="1" ht="12.75">
      <c r="A438" s="133"/>
      <c r="B438" s="130"/>
      <c r="C438" s="130" t="s">
        <v>19</v>
      </c>
      <c r="D438" s="133" t="s">
        <v>973</v>
      </c>
      <c r="E438" s="270" t="s">
        <v>544</v>
      </c>
      <c r="F438" s="131" t="s">
        <v>383</v>
      </c>
      <c r="G438" s="161">
        <v>30000</v>
      </c>
      <c r="H438" s="161">
        <v>30000</v>
      </c>
      <c r="I438" s="132">
        <v>25442</v>
      </c>
      <c r="J438" s="301">
        <f t="shared" si="73"/>
        <v>84.80666666666666</v>
      </c>
    </row>
    <row r="439" spans="1:10" s="129" customFormat="1" ht="12.75">
      <c r="A439" s="133"/>
      <c r="B439" s="130"/>
      <c r="C439" s="130" t="s">
        <v>19</v>
      </c>
      <c r="D439" s="133" t="s">
        <v>974</v>
      </c>
      <c r="E439" s="270" t="s">
        <v>545</v>
      </c>
      <c r="F439" s="131" t="s">
        <v>387</v>
      </c>
      <c r="G439" s="161">
        <v>151000</v>
      </c>
      <c r="H439" s="161">
        <v>151000</v>
      </c>
      <c r="I439" s="132">
        <v>122303.68</v>
      </c>
      <c r="J439" s="301">
        <f t="shared" si="73"/>
        <v>80.99581456953642</v>
      </c>
    </row>
    <row r="440" spans="1:10" s="129" customFormat="1" ht="12.75">
      <c r="A440" s="133" t="s">
        <v>975</v>
      </c>
      <c r="B440" s="130" t="s">
        <v>971</v>
      </c>
      <c r="C440" s="130"/>
      <c r="D440" s="133"/>
      <c r="E440" s="133"/>
      <c r="F440" s="159" t="s">
        <v>976</v>
      </c>
      <c r="G440" s="160">
        <f aca="true" t="shared" si="75" ref="G440:I441">0+G$442</f>
        <v>20000</v>
      </c>
      <c r="H440" s="160">
        <f t="shared" si="75"/>
        <v>20000</v>
      </c>
      <c r="I440" s="160">
        <f t="shared" si="75"/>
        <v>6398.38</v>
      </c>
      <c r="J440" s="299">
        <f t="shared" si="73"/>
        <v>31.9919</v>
      </c>
    </row>
    <row r="441" spans="1:10" s="129" customFormat="1" ht="12.75">
      <c r="A441" s="133"/>
      <c r="B441" s="130"/>
      <c r="C441" s="130"/>
      <c r="D441" s="133"/>
      <c r="E441" s="133" t="s">
        <v>619</v>
      </c>
      <c r="F441" s="131" t="s">
        <v>404</v>
      </c>
      <c r="G441" s="160">
        <f t="shared" si="75"/>
        <v>20000</v>
      </c>
      <c r="H441" s="160">
        <f t="shared" si="75"/>
        <v>20000</v>
      </c>
      <c r="I441" s="160">
        <f t="shared" si="75"/>
        <v>6398.38</v>
      </c>
      <c r="J441" s="299">
        <f t="shared" si="73"/>
        <v>31.9919</v>
      </c>
    </row>
    <row r="442" spans="1:10" s="129" customFormat="1" ht="12.75">
      <c r="A442" s="133"/>
      <c r="B442" s="130"/>
      <c r="C442" s="130" t="s">
        <v>19</v>
      </c>
      <c r="D442" s="133" t="s">
        <v>977</v>
      </c>
      <c r="E442" s="270" t="s">
        <v>623</v>
      </c>
      <c r="F442" s="131" t="s">
        <v>408</v>
      </c>
      <c r="G442" s="161">
        <v>20000</v>
      </c>
      <c r="H442" s="161">
        <v>20000</v>
      </c>
      <c r="I442" s="132">
        <v>6398.38</v>
      </c>
      <c r="J442" s="301">
        <f t="shared" si="73"/>
        <v>31.9919</v>
      </c>
    </row>
    <row r="443" spans="1:10" s="129" customFormat="1" ht="25.5">
      <c r="A443" s="133" t="s">
        <v>978</v>
      </c>
      <c r="B443" s="130"/>
      <c r="C443" s="130"/>
      <c r="D443" s="133"/>
      <c r="E443" s="133"/>
      <c r="F443" s="159" t="s">
        <v>979</v>
      </c>
      <c r="G443" s="160">
        <f>0+G$444+G$447</f>
        <v>131000</v>
      </c>
      <c r="H443" s="160">
        <f>0+H$444+H$447</f>
        <v>133000</v>
      </c>
      <c r="I443" s="160">
        <f>0+I$444+I$447</f>
        <v>117572.64</v>
      </c>
      <c r="J443" s="299">
        <f t="shared" si="73"/>
        <v>88.40048120300752</v>
      </c>
    </row>
    <row r="444" spans="1:10" s="129" customFormat="1" ht="25.5">
      <c r="A444" s="133" t="s">
        <v>980</v>
      </c>
      <c r="B444" s="130" t="s">
        <v>971</v>
      </c>
      <c r="C444" s="130"/>
      <c r="D444" s="133"/>
      <c r="E444" s="133"/>
      <c r="F444" s="159" t="s">
        <v>981</v>
      </c>
      <c r="G444" s="160">
        <f aca="true" t="shared" si="76" ref="G444:I445">0+G$446</f>
        <v>47000</v>
      </c>
      <c r="H444" s="160">
        <f t="shared" si="76"/>
        <v>47000</v>
      </c>
      <c r="I444" s="160">
        <f t="shared" si="76"/>
        <v>45750</v>
      </c>
      <c r="J444" s="299">
        <f t="shared" si="73"/>
        <v>97.3404255319149</v>
      </c>
    </row>
    <row r="445" spans="1:10" s="129" customFormat="1" ht="12.75">
      <c r="A445" s="133"/>
      <c r="B445" s="130"/>
      <c r="C445" s="130"/>
      <c r="D445" s="133"/>
      <c r="E445" s="133" t="s">
        <v>550</v>
      </c>
      <c r="F445" s="131" t="s">
        <v>391</v>
      </c>
      <c r="G445" s="160">
        <f t="shared" si="76"/>
        <v>47000</v>
      </c>
      <c r="H445" s="160">
        <f t="shared" si="76"/>
        <v>47000</v>
      </c>
      <c r="I445" s="160">
        <f t="shared" si="76"/>
        <v>45750</v>
      </c>
      <c r="J445" s="299">
        <f t="shared" si="73"/>
        <v>97.3404255319149</v>
      </c>
    </row>
    <row r="446" spans="1:10" s="129" customFormat="1" ht="12.75">
      <c r="A446" s="133"/>
      <c r="B446" s="130"/>
      <c r="C446" s="130" t="s">
        <v>19</v>
      </c>
      <c r="D446" s="133" t="s">
        <v>982</v>
      </c>
      <c r="E446" s="270" t="s">
        <v>551</v>
      </c>
      <c r="F446" s="131" t="s">
        <v>391</v>
      </c>
      <c r="G446" s="161">
        <v>47000</v>
      </c>
      <c r="H446" s="161">
        <v>47000</v>
      </c>
      <c r="I446" s="132">
        <v>45750</v>
      </c>
      <c r="J446" s="301">
        <f t="shared" si="73"/>
        <v>97.3404255319149</v>
      </c>
    </row>
    <row r="447" spans="1:10" s="129" customFormat="1" ht="12.75">
      <c r="A447" s="133" t="s">
        <v>983</v>
      </c>
      <c r="B447" s="130" t="s">
        <v>971</v>
      </c>
      <c r="C447" s="130"/>
      <c r="D447" s="133"/>
      <c r="E447" s="133"/>
      <c r="F447" s="159" t="s">
        <v>984</v>
      </c>
      <c r="G447" s="160">
        <f>0+G$449+G$450+G$452</f>
        <v>84000</v>
      </c>
      <c r="H447" s="160">
        <f>0+H$449+H$450+H$452</f>
        <v>86000</v>
      </c>
      <c r="I447" s="160">
        <f>0+I$449+I$450+I$452</f>
        <v>71822.64</v>
      </c>
      <c r="J447" s="299">
        <f t="shared" si="73"/>
        <v>83.5146976744186</v>
      </c>
    </row>
    <row r="448" spans="1:10" s="129" customFormat="1" ht="12.75">
      <c r="A448" s="133"/>
      <c r="B448" s="130"/>
      <c r="C448" s="130"/>
      <c r="D448" s="133"/>
      <c r="E448" s="133" t="s">
        <v>543</v>
      </c>
      <c r="F448" s="131" t="s">
        <v>380</v>
      </c>
      <c r="G448" s="160">
        <f>0+G$449+G$450</f>
        <v>20000</v>
      </c>
      <c r="H448" s="160">
        <f>0+H$449+H$450</f>
        <v>20000</v>
      </c>
      <c r="I448" s="160">
        <f>0+I$449+I$450</f>
        <v>6813</v>
      </c>
      <c r="J448" s="299">
        <f t="shared" si="73"/>
        <v>34.065</v>
      </c>
    </row>
    <row r="449" spans="1:10" s="129" customFormat="1" ht="12.75">
      <c r="A449" s="133"/>
      <c r="B449" s="130"/>
      <c r="C449" s="130" t="s">
        <v>19</v>
      </c>
      <c r="D449" s="133" t="s">
        <v>985</v>
      </c>
      <c r="E449" s="270" t="s">
        <v>545</v>
      </c>
      <c r="F449" s="131" t="s">
        <v>387</v>
      </c>
      <c r="G449" s="161">
        <v>10000</v>
      </c>
      <c r="H449" s="161">
        <v>10000</v>
      </c>
      <c r="I449" s="132">
        <v>0</v>
      </c>
      <c r="J449" s="301" t="str">
        <f t="shared" si="73"/>
        <v>-</v>
      </c>
    </row>
    <row r="450" spans="1:10" s="129" customFormat="1" ht="12.75">
      <c r="A450" s="133"/>
      <c r="B450" s="130"/>
      <c r="C450" s="130" t="s">
        <v>19</v>
      </c>
      <c r="D450" s="133" t="s">
        <v>986</v>
      </c>
      <c r="E450" s="270" t="s">
        <v>572</v>
      </c>
      <c r="F450" s="131" t="s">
        <v>389</v>
      </c>
      <c r="G450" s="161">
        <v>10000</v>
      </c>
      <c r="H450" s="161">
        <v>10000</v>
      </c>
      <c r="I450" s="132">
        <v>6813</v>
      </c>
      <c r="J450" s="301">
        <f t="shared" si="73"/>
        <v>68.13</v>
      </c>
    </row>
    <row r="451" spans="1:10" s="129" customFormat="1" ht="12.75">
      <c r="A451" s="133"/>
      <c r="B451" s="130"/>
      <c r="C451" s="130"/>
      <c r="D451" s="133"/>
      <c r="E451" s="133" t="s">
        <v>550</v>
      </c>
      <c r="F451" s="131" t="s">
        <v>391</v>
      </c>
      <c r="G451" s="160">
        <f>0+G$452</f>
        <v>64000</v>
      </c>
      <c r="H451" s="160">
        <f>0+H$452</f>
        <v>66000</v>
      </c>
      <c r="I451" s="160">
        <f>0+I$452</f>
        <v>65009.64</v>
      </c>
      <c r="J451" s="299">
        <f t="shared" si="73"/>
        <v>98.49945454545454</v>
      </c>
    </row>
    <row r="452" spans="1:10" s="129" customFormat="1" ht="12.75">
      <c r="A452" s="133"/>
      <c r="B452" s="130"/>
      <c r="C452" s="130" t="s">
        <v>19</v>
      </c>
      <c r="D452" s="133" t="s">
        <v>987</v>
      </c>
      <c r="E452" s="270" t="s">
        <v>988</v>
      </c>
      <c r="F452" s="131" t="s">
        <v>394</v>
      </c>
      <c r="G452" s="161">
        <v>64000</v>
      </c>
      <c r="H452" s="161">
        <v>66000</v>
      </c>
      <c r="I452" s="132">
        <v>65009.64</v>
      </c>
      <c r="J452" s="301">
        <f t="shared" si="73"/>
        <v>98.49945454545454</v>
      </c>
    </row>
    <row r="453" spans="1:10" s="129" customFormat="1" ht="12.75">
      <c r="A453" s="133" t="s">
        <v>989</v>
      </c>
      <c r="B453" s="130"/>
      <c r="C453" s="130"/>
      <c r="D453" s="133"/>
      <c r="E453" s="133"/>
      <c r="F453" s="133" t="s">
        <v>990</v>
      </c>
      <c r="G453" s="160">
        <f>0+G$454+G$457+G$460</f>
        <v>1540000</v>
      </c>
      <c r="H453" s="160">
        <f>0+H$454+H$457+H$460</f>
        <v>1498000</v>
      </c>
      <c r="I453" s="160">
        <f>0+I$454+I$457+I$460</f>
        <v>797188.78</v>
      </c>
      <c r="J453" s="299">
        <f t="shared" si="73"/>
        <v>53.21687449933245</v>
      </c>
    </row>
    <row r="454" spans="1:10" s="129" customFormat="1" ht="12.75">
      <c r="A454" s="133" t="s">
        <v>991</v>
      </c>
      <c r="B454" s="130" t="s">
        <v>992</v>
      </c>
      <c r="C454" s="130"/>
      <c r="D454" s="133"/>
      <c r="E454" s="133"/>
      <c r="F454" s="159" t="s">
        <v>993</v>
      </c>
      <c r="G454" s="160">
        <f aca="true" t="shared" si="77" ref="G454:I455">0+G$456</f>
        <v>30000</v>
      </c>
      <c r="H454" s="160">
        <f t="shared" si="77"/>
        <v>30000</v>
      </c>
      <c r="I454" s="160">
        <f t="shared" si="77"/>
        <v>29787.5</v>
      </c>
      <c r="J454" s="299">
        <f t="shared" si="73"/>
        <v>99.29166666666667</v>
      </c>
    </row>
    <row r="455" spans="1:10" s="129" customFormat="1" ht="12.75">
      <c r="A455" s="133"/>
      <c r="B455" s="130"/>
      <c r="C455" s="130"/>
      <c r="D455" s="133"/>
      <c r="E455" s="133" t="s">
        <v>550</v>
      </c>
      <c r="F455" s="131" t="s">
        <v>391</v>
      </c>
      <c r="G455" s="160">
        <f t="shared" si="77"/>
        <v>30000</v>
      </c>
      <c r="H455" s="160">
        <f t="shared" si="77"/>
        <v>30000</v>
      </c>
      <c r="I455" s="160">
        <f t="shared" si="77"/>
        <v>29787.5</v>
      </c>
      <c r="J455" s="299">
        <f t="shared" si="73"/>
        <v>99.29166666666667</v>
      </c>
    </row>
    <row r="456" spans="1:10" s="129" customFormat="1" ht="12.75">
      <c r="A456" s="133"/>
      <c r="B456" s="130"/>
      <c r="C456" s="130" t="s">
        <v>19</v>
      </c>
      <c r="D456" s="133" t="s">
        <v>994</v>
      </c>
      <c r="E456" s="270" t="s">
        <v>551</v>
      </c>
      <c r="F456" s="131" t="s">
        <v>391</v>
      </c>
      <c r="G456" s="161">
        <v>30000</v>
      </c>
      <c r="H456" s="161">
        <v>30000</v>
      </c>
      <c r="I456" s="132">
        <v>29787.5</v>
      </c>
      <c r="J456" s="301">
        <f t="shared" si="73"/>
        <v>99.29166666666667</v>
      </c>
    </row>
    <row r="457" spans="1:10" s="129" customFormat="1" ht="12.75">
      <c r="A457" s="133" t="s">
        <v>995</v>
      </c>
      <c r="B457" s="130" t="s">
        <v>992</v>
      </c>
      <c r="C457" s="130"/>
      <c r="D457" s="133"/>
      <c r="E457" s="133"/>
      <c r="F457" s="159" t="s">
        <v>996</v>
      </c>
      <c r="G457" s="160">
        <f aca="true" t="shared" si="78" ref="G457:I458">0+G$459</f>
        <v>50000</v>
      </c>
      <c r="H457" s="160">
        <f t="shared" si="78"/>
        <v>50000</v>
      </c>
      <c r="I457" s="160">
        <f t="shared" si="78"/>
        <v>23583.13</v>
      </c>
      <c r="J457" s="299">
        <f t="shared" si="73"/>
        <v>47.16626</v>
      </c>
    </row>
    <row r="458" spans="1:10" s="129" customFormat="1" ht="12.75">
      <c r="A458" s="133"/>
      <c r="B458" s="130"/>
      <c r="C458" s="130"/>
      <c r="D458" s="133"/>
      <c r="E458" s="133" t="s">
        <v>550</v>
      </c>
      <c r="F458" s="131" t="s">
        <v>391</v>
      </c>
      <c r="G458" s="160">
        <f t="shared" si="78"/>
        <v>50000</v>
      </c>
      <c r="H458" s="160">
        <f t="shared" si="78"/>
        <v>50000</v>
      </c>
      <c r="I458" s="160">
        <f t="shared" si="78"/>
        <v>23583.13</v>
      </c>
      <c r="J458" s="299">
        <f t="shared" si="73"/>
        <v>47.16626</v>
      </c>
    </row>
    <row r="459" spans="1:10" s="129" customFormat="1" ht="12.75">
      <c r="A459" s="133"/>
      <c r="B459" s="130"/>
      <c r="C459" s="130" t="s">
        <v>19</v>
      </c>
      <c r="D459" s="133" t="s">
        <v>997</v>
      </c>
      <c r="E459" s="270" t="s">
        <v>551</v>
      </c>
      <c r="F459" s="131" t="s">
        <v>391</v>
      </c>
      <c r="G459" s="161">
        <v>50000</v>
      </c>
      <c r="H459" s="161">
        <v>50000</v>
      </c>
      <c r="I459" s="132">
        <v>23583.13</v>
      </c>
      <c r="J459" s="301">
        <f t="shared" si="73"/>
        <v>47.16626</v>
      </c>
    </row>
    <row r="460" spans="1:10" s="129" customFormat="1" ht="25.5">
      <c r="A460" s="133" t="s">
        <v>998</v>
      </c>
      <c r="B460" s="130" t="s">
        <v>992</v>
      </c>
      <c r="C460" s="130"/>
      <c r="D460" s="133"/>
      <c r="E460" s="133"/>
      <c r="F460" s="159" t="s">
        <v>999</v>
      </c>
      <c r="G460" s="160">
        <f>0+G$462+G$464</f>
        <v>1460000</v>
      </c>
      <c r="H460" s="160">
        <f>0+H$462+H$464</f>
        <v>1418000</v>
      </c>
      <c r="I460" s="160">
        <f>0+I$462+I$464</f>
        <v>743818.15</v>
      </c>
      <c r="J460" s="299">
        <f t="shared" si="73"/>
        <v>52.455440761636105</v>
      </c>
    </row>
    <row r="461" spans="1:10" s="129" customFormat="1" ht="12.75">
      <c r="A461" s="133"/>
      <c r="B461" s="130"/>
      <c r="C461" s="130"/>
      <c r="D461" s="133"/>
      <c r="E461" s="133" t="s">
        <v>543</v>
      </c>
      <c r="F461" s="131" t="s">
        <v>380</v>
      </c>
      <c r="G461" s="160">
        <f>0+G$462</f>
        <v>14000</v>
      </c>
      <c r="H461" s="160">
        <f>0+H$462</f>
        <v>14000</v>
      </c>
      <c r="I461" s="160">
        <f>0+I$462</f>
        <v>13312.5</v>
      </c>
      <c r="J461" s="299">
        <f t="shared" si="73"/>
        <v>95.08928571428571</v>
      </c>
    </row>
    <row r="462" spans="1:10" s="129" customFormat="1" ht="12.75">
      <c r="A462" s="133"/>
      <c r="B462" s="130"/>
      <c r="C462" s="130" t="s">
        <v>19</v>
      </c>
      <c r="D462" s="133" t="s">
        <v>1000</v>
      </c>
      <c r="E462" s="270" t="s">
        <v>545</v>
      </c>
      <c r="F462" s="131" t="s">
        <v>387</v>
      </c>
      <c r="G462" s="161">
        <v>14000</v>
      </c>
      <c r="H462" s="161">
        <v>14000</v>
      </c>
      <c r="I462" s="132">
        <v>13312.5</v>
      </c>
      <c r="J462" s="301">
        <f t="shared" si="73"/>
        <v>95.08928571428571</v>
      </c>
    </row>
    <row r="463" spans="1:10" s="129" customFormat="1" ht="12.75">
      <c r="A463" s="133"/>
      <c r="B463" s="130"/>
      <c r="C463" s="130"/>
      <c r="D463" s="133"/>
      <c r="E463" s="133" t="s">
        <v>552</v>
      </c>
      <c r="F463" s="131" t="s">
        <v>268</v>
      </c>
      <c r="G463" s="160">
        <f>0+G$464</f>
        <v>1446000</v>
      </c>
      <c r="H463" s="160">
        <f>0+H$464</f>
        <v>1404000</v>
      </c>
      <c r="I463" s="160">
        <f>0+I$464</f>
        <v>730505.65</v>
      </c>
      <c r="J463" s="299">
        <f t="shared" si="73"/>
        <v>52.03031695156696</v>
      </c>
    </row>
    <row r="464" spans="1:10" s="129" customFormat="1" ht="12.75">
      <c r="A464" s="133"/>
      <c r="B464" s="130"/>
      <c r="C464" s="130" t="s">
        <v>126</v>
      </c>
      <c r="D464" s="133" t="s">
        <v>1001</v>
      </c>
      <c r="E464" s="270" t="s">
        <v>553</v>
      </c>
      <c r="F464" s="131" t="s">
        <v>425</v>
      </c>
      <c r="G464" s="161">
        <v>1446000</v>
      </c>
      <c r="H464" s="161">
        <v>1404000</v>
      </c>
      <c r="I464" s="132">
        <v>730505.65</v>
      </c>
      <c r="J464" s="301">
        <f t="shared" si="73"/>
        <v>52.03031695156696</v>
      </c>
    </row>
    <row r="465" spans="1:10" s="129" customFormat="1" ht="25.5">
      <c r="A465" s="133" t="s">
        <v>1002</v>
      </c>
      <c r="B465" s="130"/>
      <c r="C465" s="130"/>
      <c r="D465" s="133"/>
      <c r="E465" s="133"/>
      <c r="F465" s="159" t="s">
        <v>1003</v>
      </c>
      <c r="G465" s="160">
        <f>0+G$466</f>
        <v>57000</v>
      </c>
      <c r="H465" s="160">
        <f>0+H$466</f>
        <v>57000</v>
      </c>
      <c r="I465" s="160">
        <f>0+I$466</f>
        <v>40669.57</v>
      </c>
      <c r="J465" s="299">
        <f t="shared" si="73"/>
        <v>71.35012280701754</v>
      </c>
    </row>
    <row r="466" spans="1:10" s="129" customFormat="1" ht="25.5">
      <c r="A466" s="133" t="s">
        <v>1004</v>
      </c>
      <c r="B466" s="130" t="s">
        <v>971</v>
      </c>
      <c r="C466" s="130"/>
      <c r="D466" s="133"/>
      <c r="E466" s="133"/>
      <c r="F466" s="159" t="s">
        <v>1005</v>
      </c>
      <c r="G466" s="160">
        <f aca="true" t="shared" si="79" ref="G466:I467">0+G$468+G$469</f>
        <v>57000</v>
      </c>
      <c r="H466" s="160">
        <f t="shared" si="79"/>
        <v>57000</v>
      </c>
      <c r="I466" s="160">
        <f t="shared" si="79"/>
        <v>40669.57</v>
      </c>
      <c r="J466" s="299">
        <f t="shared" si="73"/>
        <v>71.35012280701754</v>
      </c>
    </row>
    <row r="467" spans="1:10" s="129" customFormat="1" ht="25.5" customHeight="1">
      <c r="A467" s="133"/>
      <c r="B467" s="130"/>
      <c r="C467" s="130"/>
      <c r="D467" s="133"/>
      <c r="E467" s="133" t="s">
        <v>1006</v>
      </c>
      <c r="F467" s="131" t="s">
        <v>411</v>
      </c>
      <c r="G467" s="160">
        <f t="shared" si="79"/>
        <v>57000</v>
      </c>
      <c r="H467" s="160">
        <f t="shared" si="79"/>
        <v>57000</v>
      </c>
      <c r="I467" s="160">
        <f t="shared" si="79"/>
        <v>40669.57</v>
      </c>
      <c r="J467" s="299">
        <f t="shared" si="73"/>
        <v>71.35012280701754</v>
      </c>
    </row>
    <row r="468" spans="1:10" s="129" customFormat="1" ht="25.5">
      <c r="A468" s="133"/>
      <c r="B468" s="130"/>
      <c r="C468" s="130" t="s">
        <v>19</v>
      </c>
      <c r="D468" s="133" t="s">
        <v>1007</v>
      </c>
      <c r="E468" s="270" t="s">
        <v>1008</v>
      </c>
      <c r="F468" s="131" t="s">
        <v>412</v>
      </c>
      <c r="G468" s="161">
        <v>46000</v>
      </c>
      <c r="H468" s="161">
        <v>46000</v>
      </c>
      <c r="I468" s="132">
        <v>34191.39</v>
      </c>
      <c r="J468" s="301">
        <f t="shared" si="73"/>
        <v>74.32910869565217</v>
      </c>
    </row>
    <row r="469" spans="1:10" s="129" customFormat="1" ht="12.75">
      <c r="A469" s="133"/>
      <c r="B469" s="130"/>
      <c r="C469" s="130" t="s">
        <v>19</v>
      </c>
      <c r="D469" s="133" t="s">
        <v>1009</v>
      </c>
      <c r="E469" s="270" t="s">
        <v>1010</v>
      </c>
      <c r="F469" s="131" t="s">
        <v>413</v>
      </c>
      <c r="G469" s="161">
        <v>11000</v>
      </c>
      <c r="H469" s="161">
        <v>11000</v>
      </c>
      <c r="I469" s="132">
        <v>6478.18</v>
      </c>
      <c r="J469" s="301">
        <f t="shared" si="73"/>
        <v>58.892545454545456</v>
      </c>
    </row>
    <row r="470" spans="1:10" s="129" customFormat="1" ht="12.75">
      <c r="A470" s="133" t="s">
        <v>1011</v>
      </c>
      <c r="B470" s="130"/>
      <c r="C470" s="130"/>
      <c r="D470" s="133"/>
      <c r="E470" s="133"/>
      <c r="F470" s="159" t="s">
        <v>1012</v>
      </c>
      <c r="G470" s="160">
        <f>0+G$471+G$478+G$482+G$495+G$504</f>
        <v>6169000</v>
      </c>
      <c r="H470" s="160">
        <f>0+H$471+H$478+H$482+H$495+H$504</f>
        <v>6209000</v>
      </c>
      <c r="I470" s="160">
        <f>0+I$471+I$478+I$482+I$495+I$504</f>
        <v>4846832.74</v>
      </c>
      <c r="J470" s="299">
        <f t="shared" si="73"/>
        <v>78.06140666774039</v>
      </c>
    </row>
    <row r="471" spans="1:10" s="129" customFormat="1" ht="25.5">
      <c r="A471" s="133" t="s">
        <v>1013</v>
      </c>
      <c r="B471" s="130" t="s">
        <v>971</v>
      </c>
      <c r="C471" s="130"/>
      <c r="D471" s="133"/>
      <c r="E471" s="133"/>
      <c r="F471" s="159" t="s">
        <v>1014</v>
      </c>
      <c r="G471" s="160">
        <f>0+G$473+G$475+G$477</f>
        <v>488000</v>
      </c>
      <c r="H471" s="160">
        <f>0+H$473+H$475+H$477</f>
        <v>488000</v>
      </c>
      <c r="I471" s="160">
        <f>0+I$473+I$475+I$477</f>
        <v>290355.89</v>
      </c>
      <c r="J471" s="299">
        <f t="shared" si="73"/>
        <v>59.49915778688525</v>
      </c>
    </row>
    <row r="472" spans="1:10" s="129" customFormat="1" ht="12.75">
      <c r="A472" s="133"/>
      <c r="B472" s="130"/>
      <c r="C472" s="130"/>
      <c r="D472" s="133"/>
      <c r="E472" s="133" t="s">
        <v>543</v>
      </c>
      <c r="F472" s="131" t="s">
        <v>380</v>
      </c>
      <c r="G472" s="160">
        <f>0+G$473</f>
        <v>150000</v>
      </c>
      <c r="H472" s="160">
        <f>0+H$473</f>
        <v>150000</v>
      </c>
      <c r="I472" s="160">
        <f>0+I$473</f>
        <v>99750</v>
      </c>
      <c r="J472" s="299">
        <f t="shared" si="73"/>
        <v>66.5</v>
      </c>
    </row>
    <row r="473" spans="1:10" s="129" customFormat="1" ht="12.75">
      <c r="A473" s="133"/>
      <c r="B473" s="130"/>
      <c r="C473" s="130" t="s">
        <v>19</v>
      </c>
      <c r="D473" s="133" t="s">
        <v>1015</v>
      </c>
      <c r="E473" s="270" t="s">
        <v>545</v>
      </c>
      <c r="F473" s="131" t="s">
        <v>387</v>
      </c>
      <c r="G473" s="161">
        <v>150000</v>
      </c>
      <c r="H473" s="161">
        <v>150000</v>
      </c>
      <c r="I473" s="132">
        <v>99750</v>
      </c>
      <c r="J473" s="301">
        <f t="shared" si="73"/>
        <v>66.5</v>
      </c>
    </row>
    <row r="474" spans="1:10" s="129" customFormat="1" ht="12.75">
      <c r="A474" s="133"/>
      <c r="B474" s="130"/>
      <c r="C474" s="130"/>
      <c r="D474" s="133"/>
      <c r="E474" s="133" t="s">
        <v>550</v>
      </c>
      <c r="F474" s="131" t="s">
        <v>391</v>
      </c>
      <c r="G474" s="160">
        <f>0+G$475</f>
        <v>138000</v>
      </c>
      <c r="H474" s="160">
        <f>0+H$475</f>
        <v>138000</v>
      </c>
      <c r="I474" s="160">
        <f>0+I$475</f>
        <v>125253.33</v>
      </c>
      <c r="J474" s="299">
        <f t="shared" si="73"/>
        <v>90.76328260869565</v>
      </c>
    </row>
    <row r="475" spans="1:10" s="129" customFormat="1" ht="12.75">
      <c r="A475" s="133"/>
      <c r="B475" s="130"/>
      <c r="C475" s="130" t="s">
        <v>19</v>
      </c>
      <c r="D475" s="133" t="s">
        <v>1016</v>
      </c>
      <c r="E475" s="270" t="s">
        <v>551</v>
      </c>
      <c r="F475" s="131" t="s">
        <v>391</v>
      </c>
      <c r="G475" s="161">
        <v>138000</v>
      </c>
      <c r="H475" s="161">
        <v>138000</v>
      </c>
      <c r="I475" s="132">
        <v>125253.33</v>
      </c>
      <c r="J475" s="301">
        <f t="shared" si="73"/>
        <v>90.76328260869565</v>
      </c>
    </row>
    <row r="476" spans="1:10" s="129" customFormat="1" ht="12.75">
      <c r="A476" s="133"/>
      <c r="B476" s="130"/>
      <c r="C476" s="130"/>
      <c r="D476" s="133"/>
      <c r="E476" s="133" t="s">
        <v>552</v>
      </c>
      <c r="F476" s="131" t="s">
        <v>268</v>
      </c>
      <c r="G476" s="160">
        <f>0+G$477</f>
        <v>200000</v>
      </c>
      <c r="H476" s="160">
        <f>0+H$477</f>
        <v>200000</v>
      </c>
      <c r="I476" s="160">
        <f>0+I$477</f>
        <v>65352.56</v>
      </c>
      <c r="J476" s="299">
        <f t="shared" si="73"/>
        <v>32.67628</v>
      </c>
    </row>
    <row r="477" spans="1:10" s="129" customFormat="1" ht="12.75">
      <c r="A477" s="133"/>
      <c r="B477" s="130"/>
      <c r="C477" s="130" t="s">
        <v>19</v>
      </c>
      <c r="D477" s="133" t="s">
        <v>1017</v>
      </c>
      <c r="E477" s="270" t="s">
        <v>553</v>
      </c>
      <c r="F477" s="131" t="s">
        <v>425</v>
      </c>
      <c r="G477" s="161">
        <v>200000</v>
      </c>
      <c r="H477" s="161">
        <v>200000</v>
      </c>
      <c r="I477" s="132">
        <v>65352.56</v>
      </c>
      <c r="J477" s="301">
        <f t="shared" si="73"/>
        <v>32.67628</v>
      </c>
    </row>
    <row r="478" spans="1:10" s="129" customFormat="1" ht="25.5">
      <c r="A478" s="133" t="s">
        <v>1018</v>
      </c>
      <c r="B478" s="130" t="s">
        <v>971</v>
      </c>
      <c r="C478" s="130"/>
      <c r="D478" s="133"/>
      <c r="E478" s="133"/>
      <c r="F478" s="159" t="s">
        <v>1019</v>
      </c>
      <c r="G478" s="160">
        <f aca="true" t="shared" si="80" ref="G478:I479">0+G$480+G$481</f>
        <v>1500000</v>
      </c>
      <c r="H478" s="160">
        <f t="shared" si="80"/>
        <v>1500000</v>
      </c>
      <c r="I478" s="160">
        <f t="shared" si="80"/>
        <v>1450080</v>
      </c>
      <c r="J478" s="299">
        <f t="shared" si="73"/>
        <v>96.672</v>
      </c>
    </row>
    <row r="479" spans="1:10" s="129" customFormat="1" ht="25.5" customHeight="1">
      <c r="A479" s="133"/>
      <c r="B479" s="130"/>
      <c r="C479" s="130"/>
      <c r="D479" s="133"/>
      <c r="E479" s="133" t="s">
        <v>1006</v>
      </c>
      <c r="F479" s="131" t="s">
        <v>411</v>
      </c>
      <c r="G479" s="160">
        <f t="shared" si="80"/>
        <v>1500000</v>
      </c>
      <c r="H479" s="160">
        <f t="shared" si="80"/>
        <v>1500000</v>
      </c>
      <c r="I479" s="160">
        <f t="shared" si="80"/>
        <v>1450080</v>
      </c>
      <c r="J479" s="299">
        <f t="shared" si="73"/>
        <v>96.672</v>
      </c>
    </row>
    <row r="480" spans="1:10" s="129" customFormat="1" ht="25.5">
      <c r="A480" s="133"/>
      <c r="B480" s="130"/>
      <c r="C480" s="130" t="s">
        <v>19</v>
      </c>
      <c r="D480" s="133" t="s">
        <v>1020</v>
      </c>
      <c r="E480" s="270" t="s">
        <v>1008</v>
      </c>
      <c r="F480" s="131" t="s">
        <v>412</v>
      </c>
      <c r="G480" s="161">
        <v>1100000</v>
      </c>
      <c r="H480" s="161">
        <v>1100000</v>
      </c>
      <c r="I480" s="132">
        <v>1082317.05</v>
      </c>
      <c r="J480" s="301">
        <f t="shared" si="73"/>
        <v>98.39245909090909</v>
      </c>
    </row>
    <row r="481" spans="1:10" s="129" customFormat="1" ht="12.75">
      <c r="A481" s="133"/>
      <c r="B481" s="130"/>
      <c r="C481" s="130" t="s">
        <v>19</v>
      </c>
      <c r="D481" s="133" t="s">
        <v>1021</v>
      </c>
      <c r="E481" s="270" t="s">
        <v>1010</v>
      </c>
      <c r="F481" s="131" t="s">
        <v>413</v>
      </c>
      <c r="G481" s="161">
        <v>400000</v>
      </c>
      <c r="H481" s="161">
        <v>400000</v>
      </c>
      <c r="I481" s="132">
        <v>367762.95</v>
      </c>
      <c r="J481" s="301">
        <f t="shared" si="73"/>
        <v>91.9407375</v>
      </c>
    </row>
    <row r="482" spans="1:10" s="129" customFormat="1" ht="25.5">
      <c r="A482" s="133" t="s">
        <v>1022</v>
      </c>
      <c r="B482" s="130" t="s">
        <v>971</v>
      </c>
      <c r="C482" s="130"/>
      <c r="D482" s="133"/>
      <c r="E482" s="133"/>
      <c r="F482" s="159" t="s">
        <v>1023</v>
      </c>
      <c r="G482" s="160">
        <f>0+G$484+G$485+G$486+G$488+G$489+G$490+G$492+G$493+G$494</f>
        <v>1089000</v>
      </c>
      <c r="H482" s="160">
        <f>0+H$484+H$485+H$486+H$488+H$489+H$490+H$492+H$493+H$494</f>
        <v>1129000</v>
      </c>
      <c r="I482" s="160">
        <f>0+I$484+I$485+I$486+I$488+I$489+I$490+I$492+I$493+I$494</f>
        <v>1081122.6199999999</v>
      </c>
      <c r="J482" s="299">
        <f t="shared" si="73"/>
        <v>95.75931089459698</v>
      </c>
    </row>
    <row r="483" spans="1:10" s="129" customFormat="1" ht="12.75">
      <c r="A483" s="133"/>
      <c r="B483" s="130"/>
      <c r="C483" s="130"/>
      <c r="D483" s="133"/>
      <c r="E483" s="133" t="s">
        <v>569</v>
      </c>
      <c r="F483" s="131" t="s">
        <v>373</v>
      </c>
      <c r="G483" s="160">
        <f>0+G$484+G$485+G$486</f>
        <v>56000</v>
      </c>
      <c r="H483" s="160">
        <f>0+H$484+H$485+H$486</f>
        <v>56000</v>
      </c>
      <c r="I483" s="160">
        <f>0+I$484+I$485+I$486</f>
        <v>32656.550000000003</v>
      </c>
      <c r="J483" s="299">
        <f t="shared" si="73"/>
        <v>58.315267857142864</v>
      </c>
    </row>
    <row r="484" spans="1:10" s="129" customFormat="1" ht="12.75">
      <c r="A484" s="133"/>
      <c r="B484" s="130"/>
      <c r="C484" s="130" t="s">
        <v>19</v>
      </c>
      <c r="D484" s="133" t="s">
        <v>1024</v>
      </c>
      <c r="E484" s="270" t="s">
        <v>1025</v>
      </c>
      <c r="F484" s="131" t="s">
        <v>374</v>
      </c>
      <c r="G484" s="161">
        <v>11000</v>
      </c>
      <c r="H484" s="161">
        <v>11000</v>
      </c>
      <c r="I484" s="132">
        <v>8873.2</v>
      </c>
      <c r="J484" s="301">
        <f t="shared" si="73"/>
        <v>80.66545454545455</v>
      </c>
    </row>
    <row r="485" spans="1:10" s="129" customFormat="1" ht="12.75">
      <c r="A485" s="133"/>
      <c r="B485" s="130"/>
      <c r="C485" s="130" t="s">
        <v>19</v>
      </c>
      <c r="D485" s="133" t="s">
        <v>1026</v>
      </c>
      <c r="E485" s="270" t="s">
        <v>571</v>
      </c>
      <c r="F485" s="131" t="s">
        <v>376</v>
      </c>
      <c r="G485" s="161">
        <v>35000</v>
      </c>
      <c r="H485" s="161">
        <v>35000</v>
      </c>
      <c r="I485" s="132">
        <v>16148.6</v>
      </c>
      <c r="J485" s="301">
        <f t="shared" si="73"/>
        <v>46.13885714285714</v>
      </c>
    </row>
    <row r="486" spans="1:10" s="129" customFormat="1" ht="12.75">
      <c r="A486" s="133"/>
      <c r="B486" s="130"/>
      <c r="C486" s="130" t="s">
        <v>19</v>
      </c>
      <c r="D486" s="133" t="s">
        <v>1027</v>
      </c>
      <c r="E486" s="270" t="s">
        <v>806</v>
      </c>
      <c r="F486" s="131" t="s">
        <v>378</v>
      </c>
      <c r="G486" s="161">
        <v>10000</v>
      </c>
      <c r="H486" s="161">
        <v>10000</v>
      </c>
      <c r="I486" s="132">
        <v>7634.75</v>
      </c>
      <c r="J486" s="301">
        <f t="shared" si="73"/>
        <v>76.3475</v>
      </c>
    </row>
    <row r="487" spans="1:10" s="129" customFormat="1" ht="12.75">
      <c r="A487" s="133"/>
      <c r="B487" s="130"/>
      <c r="C487" s="130"/>
      <c r="D487" s="133"/>
      <c r="E487" s="133" t="s">
        <v>543</v>
      </c>
      <c r="F487" s="131" t="s">
        <v>380</v>
      </c>
      <c r="G487" s="160">
        <f>0+G$488+G$489+G$490</f>
        <v>871000</v>
      </c>
      <c r="H487" s="160">
        <f>0+H$488+H$489+H$490</f>
        <v>911000</v>
      </c>
      <c r="I487" s="160">
        <f>0+I$488+I$489+I$490</f>
        <v>909574.88</v>
      </c>
      <c r="J487" s="299">
        <f t="shared" si="73"/>
        <v>99.84356531284303</v>
      </c>
    </row>
    <row r="488" spans="1:10" s="129" customFormat="1" ht="12.75">
      <c r="A488" s="133"/>
      <c r="B488" s="130"/>
      <c r="C488" s="130" t="s">
        <v>449</v>
      </c>
      <c r="D488" s="133" t="s">
        <v>1028</v>
      </c>
      <c r="E488" s="270" t="s">
        <v>800</v>
      </c>
      <c r="F488" s="131" t="s">
        <v>382</v>
      </c>
      <c r="G488" s="161">
        <v>150000</v>
      </c>
      <c r="H488" s="161">
        <v>174000</v>
      </c>
      <c r="I488" s="132">
        <v>173740.06</v>
      </c>
      <c r="J488" s="301">
        <f t="shared" si="73"/>
        <v>99.8506091954023</v>
      </c>
    </row>
    <row r="489" spans="1:10" s="129" customFormat="1" ht="12.75">
      <c r="A489" s="133"/>
      <c r="B489" s="130"/>
      <c r="C489" s="130" t="s">
        <v>19</v>
      </c>
      <c r="D489" s="133" t="s">
        <v>1029</v>
      </c>
      <c r="E489" s="270" t="s">
        <v>809</v>
      </c>
      <c r="F489" s="131" t="s">
        <v>384</v>
      </c>
      <c r="G489" s="161">
        <v>5000</v>
      </c>
      <c r="H489" s="161">
        <v>5000</v>
      </c>
      <c r="I489" s="132">
        <v>4441.96</v>
      </c>
      <c r="J489" s="301">
        <f t="shared" si="73"/>
        <v>88.83919999999999</v>
      </c>
    </row>
    <row r="490" spans="1:10" s="129" customFormat="1" ht="12.75">
      <c r="A490" s="133"/>
      <c r="B490" s="130"/>
      <c r="C490" s="130" t="s">
        <v>19</v>
      </c>
      <c r="D490" s="133" t="s">
        <v>1030</v>
      </c>
      <c r="E490" s="270" t="s">
        <v>572</v>
      </c>
      <c r="F490" s="131" t="s">
        <v>389</v>
      </c>
      <c r="G490" s="161">
        <v>716000</v>
      </c>
      <c r="H490" s="161">
        <v>732000</v>
      </c>
      <c r="I490" s="132">
        <v>731392.86</v>
      </c>
      <c r="J490" s="301">
        <f t="shared" si="73"/>
        <v>99.91705737704918</v>
      </c>
    </row>
    <row r="491" spans="1:10" s="129" customFormat="1" ht="12.75">
      <c r="A491" s="133"/>
      <c r="B491" s="130"/>
      <c r="C491" s="130"/>
      <c r="D491" s="133"/>
      <c r="E491" s="133" t="s">
        <v>812</v>
      </c>
      <c r="F491" s="131" t="s">
        <v>445</v>
      </c>
      <c r="G491" s="160">
        <f>0+G$492+G$493+G$494</f>
        <v>162000</v>
      </c>
      <c r="H491" s="160">
        <f>0+H$492+H$493+H$494</f>
        <v>162000</v>
      </c>
      <c r="I491" s="160">
        <f>0+I$492+I$493+I$494</f>
        <v>138891.19</v>
      </c>
      <c r="J491" s="299">
        <f t="shared" si="73"/>
        <v>85.7353024691358</v>
      </c>
    </row>
    <row r="492" spans="1:10" s="129" customFormat="1" ht="12.75">
      <c r="A492" s="133"/>
      <c r="B492" s="130"/>
      <c r="C492" s="130" t="s">
        <v>19</v>
      </c>
      <c r="D492" s="133" t="s">
        <v>1031</v>
      </c>
      <c r="E492" s="270" t="s">
        <v>1032</v>
      </c>
      <c r="F492" s="131" t="s">
        <v>446</v>
      </c>
      <c r="G492" s="161">
        <v>100000</v>
      </c>
      <c r="H492" s="161">
        <v>100000</v>
      </c>
      <c r="I492" s="132">
        <v>78609.94</v>
      </c>
      <c r="J492" s="301">
        <f t="shared" si="73"/>
        <v>78.60994</v>
      </c>
    </row>
    <row r="493" spans="1:10" s="129" customFormat="1" ht="12.75">
      <c r="A493" s="133"/>
      <c r="B493" s="130"/>
      <c r="C493" s="130"/>
      <c r="D493" s="133" t="s">
        <v>1033</v>
      </c>
      <c r="E493" s="270" t="s">
        <v>1034</v>
      </c>
      <c r="F493" s="131" t="s">
        <v>448</v>
      </c>
      <c r="G493" s="161">
        <v>0</v>
      </c>
      <c r="H493" s="161">
        <v>0</v>
      </c>
      <c r="I493" s="132">
        <v>15125</v>
      </c>
      <c r="J493" s="301" t="str">
        <f t="shared" si="73"/>
        <v>-</v>
      </c>
    </row>
    <row r="494" spans="1:10" s="129" customFormat="1" ht="12.75">
      <c r="A494" s="133"/>
      <c r="B494" s="130"/>
      <c r="C494" s="130" t="s">
        <v>19</v>
      </c>
      <c r="D494" s="133" t="s">
        <v>1035</v>
      </c>
      <c r="E494" s="270" t="s">
        <v>1036</v>
      </c>
      <c r="F494" s="131" t="s">
        <v>450</v>
      </c>
      <c r="G494" s="161">
        <v>62000</v>
      </c>
      <c r="H494" s="161">
        <v>62000</v>
      </c>
      <c r="I494" s="132">
        <v>45156.25</v>
      </c>
      <c r="J494" s="301">
        <f t="shared" si="73"/>
        <v>72.83266129032258</v>
      </c>
    </row>
    <row r="495" spans="1:10" s="129" customFormat="1" ht="25.5">
      <c r="A495" s="133" t="s">
        <v>1037</v>
      </c>
      <c r="B495" s="130" t="s">
        <v>971</v>
      </c>
      <c r="C495" s="130"/>
      <c r="D495" s="133"/>
      <c r="E495" s="133"/>
      <c r="F495" s="159" t="s">
        <v>1038</v>
      </c>
      <c r="G495" s="160">
        <f>0+G$497+G$498+G$499+G$501+G$503</f>
        <v>299000</v>
      </c>
      <c r="H495" s="160">
        <f>0+H$497+H$498+H$499+H$501+H$503</f>
        <v>299000</v>
      </c>
      <c r="I495" s="160">
        <f>0+I$497+I$498+I$499+I$501+I$503</f>
        <v>189803.81</v>
      </c>
      <c r="J495" s="299">
        <f t="shared" si="73"/>
        <v>63.47953511705685</v>
      </c>
    </row>
    <row r="496" spans="1:10" s="129" customFormat="1" ht="12.75">
      <c r="A496" s="133"/>
      <c r="B496" s="130"/>
      <c r="C496" s="130"/>
      <c r="D496" s="133"/>
      <c r="E496" s="133" t="s">
        <v>543</v>
      </c>
      <c r="F496" s="131" t="s">
        <v>380</v>
      </c>
      <c r="G496" s="160">
        <f>0+G$497+G$498+G$499</f>
        <v>65000</v>
      </c>
      <c r="H496" s="160">
        <f>0+H$497+H$498+H$499</f>
        <v>65000</v>
      </c>
      <c r="I496" s="160">
        <f>0+I$497+I$498+I$499</f>
        <v>45481.35</v>
      </c>
      <c r="J496" s="299">
        <f t="shared" si="73"/>
        <v>69.97130769230769</v>
      </c>
    </row>
    <row r="497" spans="1:10" s="129" customFormat="1" ht="12.75">
      <c r="A497" s="133"/>
      <c r="B497" s="130"/>
      <c r="C497" s="130" t="s">
        <v>19</v>
      </c>
      <c r="D497" s="133" t="s">
        <v>1039</v>
      </c>
      <c r="E497" s="270" t="s">
        <v>544</v>
      </c>
      <c r="F497" s="131" t="s">
        <v>383</v>
      </c>
      <c r="G497" s="161">
        <v>5000</v>
      </c>
      <c r="H497" s="161">
        <v>5000</v>
      </c>
      <c r="I497" s="132">
        <v>784</v>
      </c>
      <c r="J497" s="301">
        <f t="shared" si="73"/>
        <v>15.68</v>
      </c>
    </row>
    <row r="498" spans="1:10" s="129" customFormat="1" ht="12.75">
      <c r="A498" s="133"/>
      <c r="B498" s="130"/>
      <c r="C498" s="130" t="s">
        <v>19</v>
      </c>
      <c r="D498" s="133" t="s">
        <v>1040</v>
      </c>
      <c r="E498" s="270" t="s">
        <v>545</v>
      </c>
      <c r="F498" s="131" t="s">
        <v>387</v>
      </c>
      <c r="G498" s="161">
        <v>55000</v>
      </c>
      <c r="H498" s="161">
        <v>55000</v>
      </c>
      <c r="I498" s="132">
        <v>44697.35</v>
      </c>
      <c r="J498" s="301">
        <f t="shared" si="73"/>
        <v>81.26790909090909</v>
      </c>
    </row>
    <row r="499" spans="1:10" s="129" customFormat="1" ht="12.75">
      <c r="A499" s="133"/>
      <c r="B499" s="130"/>
      <c r="C499" s="130" t="s">
        <v>19</v>
      </c>
      <c r="D499" s="133" t="s">
        <v>1041</v>
      </c>
      <c r="E499" s="270" t="s">
        <v>572</v>
      </c>
      <c r="F499" s="131" t="s">
        <v>389</v>
      </c>
      <c r="G499" s="161">
        <v>5000</v>
      </c>
      <c r="H499" s="161">
        <v>5000</v>
      </c>
      <c r="I499" s="132">
        <v>0</v>
      </c>
      <c r="J499" s="301" t="str">
        <f aca="true" t="shared" si="81" ref="J499:J538">IF(OR($H499=0,$I499=0),"-",$I499/$H499*100)</f>
        <v>-</v>
      </c>
    </row>
    <row r="500" spans="1:10" s="129" customFormat="1" ht="12.75">
      <c r="A500" s="133"/>
      <c r="B500" s="130"/>
      <c r="C500" s="130"/>
      <c r="D500" s="133"/>
      <c r="E500" s="133" t="s">
        <v>1042</v>
      </c>
      <c r="F500" s="131" t="s">
        <v>390</v>
      </c>
      <c r="G500" s="160">
        <f>0+G$501</f>
        <v>16000</v>
      </c>
      <c r="H500" s="160">
        <f>0+H$501</f>
        <v>16000</v>
      </c>
      <c r="I500" s="160">
        <f>0+I$501</f>
        <v>3960</v>
      </c>
      <c r="J500" s="299">
        <f t="shared" si="81"/>
        <v>24.75</v>
      </c>
    </row>
    <row r="501" spans="1:10" s="129" customFormat="1" ht="12.75">
      <c r="A501" s="133"/>
      <c r="B501" s="130"/>
      <c r="C501" s="130" t="s">
        <v>19</v>
      </c>
      <c r="D501" s="133" t="s">
        <v>1043</v>
      </c>
      <c r="E501" s="270" t="s">
        <v>1044</v>
      </c>
      <c r="F501" s="131" t="s">
        <v>390</v>
      </c>
      <c r="G501" s="161">
        <v>16000</v>
      </c>
      <c r="H501" s="161">
        <v>16000</v>
      </c>
      <c r="I501" s="132">
        <v>3960</v>
      </c>
      <c r="J501" s="301">
        <f t="shared" si="81"/>
        <v>24.75</v>
      </c>
    </row>
    <row r="502" spans="1:10" s="129" customFormat="1" ht="12.75">
      <c r="A502" s="133"/>
      <c r="B502" s="130"/>
      <c r="C502" s="130"/>
      <c r="D502" s="133"/>
      <c r="E502" s="133" t="s">
        <v>552</v>
      </c>
      <c r="F502" s="131" t="s">
        <v>268</v>
      </c>
      <c r="G502" s="160">
        <f>0+G$503</f>
        <v>218000</v>
      </c>
      <c r="H502" s="160">
        <f>0+H$503</f>
        <v>218000</v>
      </c>
      <c r="I502" s="160">
        <f>0+I$503</f>
        <v>140362.46</v>
      </c>
      <c r="J502" s="299">
        <f t="shared" si="81"/>
        <v>64.38644954128439</v>
      </c>
    </row>
    <row r="503" spans="1:10" s="129" customFormat="1" ht="12.75">
      <c r="A503" s="133"/>
      <c r="B503" s="130"/>
      <c r="C503" s="130" t="s">
        <v>19</v>
      </c>
      <c r="D503" s="133" t="s">
        <v>1045</v>
      </c>
      <c r="E503" s="270" t="s">
        <v>553</v>
      </c>
      <c r="F503" s="131" t="s">
        <v>425</v>
      </c>
      <c r="G503" s="161">
        <v>218000</v>
      </c>
      <c r="H503" s="161">
        <v>218000</v>
      </c>
      <c r="I503" s="132">
        <v>140362.46</v>
      </c>
      <c r="J503" s="301">
        <f t="shared" si="81"/>
        <v>64.38644954128439</v>
      </c>
    </row>
    <row r="504" spans="1:10" s="129" customFormat="1" ht="12.75">
      <c r="A504" s="133" t="s">
        <v>1046</v>
      </c>
      <c r="B504" s="130" t="s">
        <v>971</v>
      </c>
      <c r="C504" s="130"/>
      <c r="D504" s="133"/>
      <c r="E504" s="133"/>
      <c r="F504" s="133" t="s">
        <v>1047</v>
      </c>
      <c r="G504" s="160">
        <f>0+G$506+G$508+G$510+G$512</f>
        <v>2793000</v>
      </c>
      <c r="H504" s="160">
        <f>0+H$506+H$508+H$510+H$512</f>
        <v>2793000</v>
      </c>
      <c r="I504" s="160">
        <f>0+I$506+I$508+I$510+I$512</f>
        <v>1835470.42</v>
      </c>
      <c r="J504" s="299">
        <f t="shared" si="81"/>
        <v>65.71680701754386</v>
      </c>
    </row>
    <row r="505" spans="1:10" s="129" customFormat="1" ht="12.75">
      <c r="A505" s="133"/>
      <c r="B505" s="130"/>
      <c r="C505" s="130"/>
      <c r="D505" s="133"/>
      <c r="E505" s="133" t="s">
        <v>543</v>
      </c>
      <c r="F505" s="131" t="s">
        <v>380</v>
      </c>
      <c r="G505" s="160">
        <f>0+G$506</f>
        <v>10000</v>
      </c>
      <c r="H505" s="160">
        <f>0+H$506</f>
        <v>10000</v>
      </c>
      <c r="I505" s="160">
        <f>0+I$506</f>
        <v>0</v>
      </c>
      <c r="J505" s="299" t="str">
        <f t="shared" si="81"/>
        <v>-</v>
      </c>
    </row>
    <row r="506" spans="1:10" s="129" customFormat="1" ht="12.75">
      <c r="A506" s="133"/>
      <c r="B506" s="130"/>
      <c r="C506" s="130" t="s">
        <v>19</v>
      </c>
      <c r="D506" s="133" t="s">
        <v>1048</v>
      </c>
      <c r="E506" s="270" t="s">
        <v>545</v>
      </c>
      <c r="F506" s="131" t="s">
        <v>387</v>
      </c>
      <c r="G506" s="161">
        <v>10000</v>
      </c>
      <c r="H506" s="161">
        <v>10000</v>
      </c>
      <c r="I506" s="132">
        <v>0</v>
      </c>
      <c r="J506" s="301" t="str">
        <f t="shared" si="81"/>
        <v>-</v>
      </c>
    </row>
    <row r="507" spans="1:10" s="129" customFormat="1" ht="12.75">
      <c r="A507" s="133"/>
      <c r="B507" s="130"/>
      <c r="C507" s="130"/>
      <c r="D507" s="133"/>
      <c r="E507" s="133" t="s">
        <v>619</v>
      </c>
      <c r="F507" s="131" t="s">
        <v>404</v>
      </c>
      <c r="G507" s="160">
        <f>0+G$508</f>
        <v>40000</v>
      </c>
      <c r="H507" s="160">
        <f>0+H$508</f>
        <v>40000</v>
      </c>
      <c r="I507" s="160">
        <f>0+I$508</f>
        <v>0</v>
      </c>
      <c r="J507" s="299" t="str">
        <f t="shared" si="81"/>
        <v>-</v>
      </c>
    </row>
    <row r="508" spans="1:10" s="129" customFormat="1" ht="12.75">
      <c r="A508" s="133"/>
      <c r="B508" s="130"/>
      <c r="C508" s="130" t="s">
        <v>19</v>
      </c>
      <c r="D508" s="133" t="s">
        <v>1049</v>
      </c>
      <c r="E508" s="270" t="s">
        <v>621</v>
      </c>
      <c r="F508" s="131" t="s">
        <v>407</v>
      </c>
      <c r="G508" s="161">
        <v>40000</v>
      </c>
      <c r="H508" s="161">
        <v>40000</v>
      </c>
      <c r="I508" s="132">
        <v>0</v>
      </c>
      <c r="J508" s="301" t="str">
        <f t="shared" si="81"/>
        <v>-</v>
      </c>
    </row>
    <row r="509" spans="1:10" s="129" customFormat="1" ht="12.75">
      <c r="A509" s="133"/>
      <c r="B509" s="130"/>
      <c r="C509" s="130"/>
      <c r="D509" s="133"/>
      <c r="E509" s="133" t="s">
        <v>575</v>
      </c>
      <c r="F509" s="131" t="s">
        <v>459</v>
      </c>
      <c r="G509" s="160">
        <f>0+G$510</f>
        <v>343000</v>
      </c>
      <c r="H509" s="160">
        <f>0+H$510</f>
        <v>343000</v>
      </c>
      <c r="I509" s="160">
        <f>0+I$510</f>
        <v>317733.1</v>
      </c>
      <c r="J509" s="299">
        <f t="shared" si="81"/>
        <v>92.63355685131195</v>
      </c>
    </row>
    <row r="510" spans="1:10" s="129" customFormat="1" ht="12.75">
      <c r="A510" s="133"/>
      <c r="B510" s="130"/>
      <c r="C510" s="130" t="s">
        <v>321</v>
      </c>
      <c r="D510" s="133" t="s">
        <v>1050</v>
      </c>
      <c r="E510" s="270" t="s">
        <v>576</v>
      </c>
      <c r="F510" s="131" t="s">
        <v>460</v>
      </c>
      <c r="G510" s="161">
        <v>343000</v>
      </c>
      <c r="H510" s="161">
        <v>343000</v>
      </c>
      <c r="I510" s="132">
        <v>317733.1</v>
      </c>
      <c r="J510" s="301">
        <f t="shared" si="81"/>
        <v>92.63355685131195</v>
      </c>
    </row>
    <row r="511" spans="1:10" s="129" customFormat="1" ht="12.75">
      <c r="A511" s="133"/>
      <c r="B511" s="130"/>
      <c r="C511" s="130"/>
      <c r="D511" s="133"/>
      <c r="E511" s="133" t="s">
        <v>898</v>
      </c>
      <c r="F511" s="130" t="s">
        <v>463</v>
      </c>
      <c r="G511" s="160">
        <f>0+G$512</f>
        <v>2400000</v>
      </c>
      <c r="H511" s="160">
        <f>0+H$512</f>
        <v>2400000</v>
      </c>
      <c r="I511" s="160">
        <f>0+I$512</f>
        <v>1517737.32</v>
      </c>
      <c r="J511" s="299">
        <f t="shared" si="81"/>
        <v>63.239055</v>
      </c>
    </row>
    <row r="512" spans="1:10" s="129" customFormat="1" ht="12.75">
      <c r="A512" s="133"/>
      <c r="B512" s="130"/>
      <c r="C512" s="130" t="s">
        <v>1051</v>
      </c>
      <c r="D512" s="133" t="s">
        <v>1052</v>
      </c>
      <c r="E512" s="270" t="s">
        <v>900</v>
      </c>
      <c r="F512" s="130" t="s">
        <v>463</v>
      </c>
      <c r="G512" s="161">
        <v>2400000</v>
      </c>
      <c r="H512" s="161">
        <v>2400000</v>
      </c>
      <c r="I512" s="132">
        <v>1517737.32</v>
      </c>
      <c r="J512" s="301">
        <f t="shared" si="81"/>
        <v>63.239055</v>
      </c>
    </row>
    <row r="513" spans="1:10" s="129" customFormat="1" ht="12.75">
      <c r="A513" s="133" t="s">
        <v>1053</v>
      </c>
      <c r="B513" s="130"/>
      <c r="C513" s="130"/>
      <c r="D513" s="133"/>
      <c r="E513" s="133"/>
      <c r="F513" s="159" t="s">
        <v>1054</v>
      </c>
      <c r="G513" s="160">
        <f>0+G$514+G$522+G$530</f>
        <v>210000</v>
      </c>
      <c r="H513" s="160">
        <f>0+H$514+H$522+H$530</f>
        <v>210000</v>
      </c>
      <c r="I513" s="160">
        <f>0+I$514+I$522+I$530</f>
        <v>97533.63</v>
      </c>
      <c r="J513" s="299">
        <f t="shared" si="81"/>
        <v>46.44458571428572</v>
      </c>
    </row>
    <row r="514" spans="1:10" s="129" customFormat="1" ht="25.5">
      <c r="A514" s="133" t="s">
        <v>1055</v>
      </c>
      <c r="B514" s="130" t="s">
        <v>971</v>
      </c>
      <c r="C514" s="130"/>
      <c r="D514" s="133"/>
      <c r="E514" s="133"/>
      <c r="F514" s="159" t="s">
        <v>1056</v>
      </c>
      <c r="G514" s="160">
        <f>0+G$516+G$518+G$520+G$521</f>
        <v>65000</v>
      </c>
      <c r="H514" s="160">
        <f>0+H$516+H$518+H$520+H$521</f>
        <v>65000</v>
      </c>
      <c r="I514" s="160">
        <f>0+I$516+I$518+I$520+I$521</f>
        <v>49320.46</v>
      </c>
      <c r="J514" s="299">
        <f t="shared" si="81"/>
        <v>75.87763076923076</v>
      </c>
    </row>
    <row r="515" spans="1:10" s="129" customFormat="1" ht="12.75">
      <c r="A515" s="133"/>
      <c r="B515" s="130"/>
      <c r="C515" s="130"/>
      <c r="D515" s="133"/>
      <c r="E515" s="133" t="s">
        <v>566</v>
      </c>
      <c r="F515" s="131" t="s">
        <v>368</v>
      </c>
      <c r="G515" s="160">
        <f>0+G$516</f>
        <v>25000</v>
      </c>
      <c r="H515" s="160">
        <f>0+H$516</f>
        <v>25000</v>
      </c>
      <c r="I515" s="160">
        <f>0+I$516</f>
        <v>11045</v>
      </c>
      <c r="J515" s="299">
        <f t="shared" si="81"/>
        <v>44.18</v>
      </c>
    </row>
    <row r="516" spans="1:10" s="129" customFormat="1" ht="12.75">
      <c r="A516" s="133"/>
      <c r="B516" s="130"/>
      <c r="C516" s="130" t="s">
        <v>421</v>
      </c>
      <c r="D516" s="133" t="s">
        <v>1057</v>
      </c>
      <c r="E516" s="270" t="s">
        <v>568</v>
      </c>
      <c r="F516" s="131" t="s">
        <v>369</v>
      </c>
      <c r="G516" s="161">
        <v>25000</v>
      </c>
      <c r="H516" s="161">
        <v>25000</v>
      </c>
      <c r="I516" s="132">
        <v>11045</v>
      </c>
      <c r="J516" s="301">
        <f t="shared" si="81"/>
        <v>44.18</v>
      </c>
    </row>
    <row r="517" spans="1:10" s="129" customFormat="1" ht="12.75">
      <c r="A517" s="133"/>
      <c r="B517" s="130"/>
      <c r="C517" s="130"/>
      <c r="D517" s="133"/>
      <c r="E517" s="133" t="s">
        <v>1042</v>
      </c>
      <c r="F517" s="131" t="s">
        <v>390</v>
      </c>
      <c r="G517" s="160">
        <f>0+G$518</f>
        <v>12000</v>
      </c>
      <c r="H517" s="160">
        <f>0+H$518</f>
        <v>12000</v>
      </c>
      <c r="I517" s="160">
        <f>0+I$518</f>
        <v>11884.32</v>
      </c>
      <c r="J517" s="299">
        <f t="shared" si="81"/>
        <v>99.036</v>
      </c>
    </row>
    <row r="518" spans="1:10" s="129" customFormat="1" ht="12.75">
      <c r="A518" s="133"/>
      <c r="B518" s="130"/>
      <c r="C518" s="130" t="s">
        <v>19</v>
      </c>
      <c r="D518" s="133" t="s">
        <v>1058</v>
      </c>
      <c r="E518" s="270" t="s">
        <v>1044</v>
      </c>
      <c r="F518" s="131" t="s">
        <v>390</v>
      </c>
      <c r="G518" s="161">
        <v>12000</v>
      </c>
      <c r="H518" s="161">
        <v>12000</v>
      </c>
      <c r="I518" s="132">
        <v>11884.32</v>
      </c>
      <c r="J518" s="301">
        <f t="shared" si="81"/>
        <v>99.036</v>
      </c>
    </row>
    <row r="519" spans="1:10" s="129" customFormat="1" ht="12.75">
      <c r="A519" s="133"/>
      <c r="B519" s="130"/>
      <c r="C519" s="130"/>
      <c r="D519" s="133"/>
      <c r="E519" s="133" t="s">
        <v>550</v>
      </c>
      <c r="F519" s="131" t="s">
        <v>391</v>
      </c>
      <c r="G519" s="160">
        <f>0+G$520+G$521</f>
        <v>28000</v>
      </c>
      <c r="H519" s="160">
        <f>0+H$520+H$521</f>
        <v>28000</v>
      </c>
      <c r="I519" s="160">
        <f>0+I$520+I$521</f>
        <v>26391.14</v>
      </c>
      <c r="J519" s="299">
        <f t="shared" si="81"/>
        <v>94.25407142857142</v>
      </c>
    </row>
    <row r="520" spans="1:10" s="129" customFormat="1" ht="12.75">
      <c r="A520" s="133"/>
      <c r="B520" s="130"/>
      <c r="C520" s="130" t="s">
        <v>19</v>
      </c>
      <c r="D520" s="133" t="s">
        <v>1059</v>
      </c>
      <c r="E520" s="270" t="s">
        <v>988</v>
      </c>
      <c r="F520" s="131" t="s">
        <v>394</v>
      </c>
      <c r="G520" s="161">
        <v>17000</v>
      </c>
      <c r="H520" s="161">
        <v>17000</v>
      </c>
      <c r="I520" s="132">
        <v>15931.14</v>
      </c>
      <c r="J520" s="301">
        <f t="shared" si="81"/>
        <v>93.71258823529412</v>
      </c>
    </row>
    <row r="521" spans="1:10" s="129" customFormat="1" ht="12.75">
      <c r="A521" s="133"/>
      <c r="B521" s="130"/>
      <c r="C521" s="130" t="s">
        <v>19</v>
      </c>
      <c r="D521" s="133" t="s">
        <v>1060</v>
      </c>
      <c r="E521" s="270" t="s">
        <v>551</v>
      </c>
      <c r="F521" s="131" t="s">
        <v>391</v>
      </c>
      <c r="G521" s="161">
        <v>11000</v>
      </c>
      <c r="H521" s="161">
        <v>11000</v>
      </c>
      <c r="I521" s="132">
        <v>10460</v>
      </c>
      <c r="J521" s="301">
        <f t="shared" si="81"/>
        <v>95.0909090909091</v>
      </c>
    </row>
    <row r="522" spans="1:10" s="129" customFormat="1" ht="25.5">
      <c r="A522" s="133" t="s">
        <v>1061</v>
      </c>
      <c r="B522" s="130" t="s">
        <v>971</v>
      </c>
      <c r="C522" s="130"/>
      <c r="D522" s="133"/>
      <c r="E522" s="133"/>
      <c r="F522" s="159" t="s">
        <v>1062</v>
      </c>
      <c r="G522" s="160">
        <f>0+G$524+G$526+G$528+G$529</f>
        <v>116000</v>
      </c>
      <c r="H522" s="160">
        <f>0+H$524+H$526+H$528+H$529</f>
        <v>116000</v>
      </c>
      <c r="I522" s="160">
        <f>0+I$524+I$526+I$528+I$529</f>
        <v>48213.17</v>
      </c>
      <c r="J522" s="299">
        <f t="shared" si="81"/>
        <v>41.563077586206894</v>
      </c>
    </row>
    <row r="523" spans="1:10" s="129" customFormat="1" ht="12.75">
      <c r="A523" s="133"/>
      <c r="B523" s="130"/>
      <c r="C523" s="130"/>
      <c r="D523" s="133"/>
      <c r="E523" s="133" t="s">
        <v>566</v>
      </c>
      <c r="F523" s="131" t="s">
        <v>368</v>
      </c>
      <c r="G523" s="160">
        <f>0+G$524</f>
        <v>55000</v>
      </c>
      <c r="H523" s="160">
        <f>0+H$524</f>
        <v>55000</v>
      </c>
      <c r="I523" s="160">
        <f>0+I$524</f>
        <v>10809.84</v>
      </c>
      <c r="J523" s="299">
        <f t="shared" si="81"/>
        <v>19.654254545454545</v>
      </c>
    </row>
    <row r="524" spans="1:10" s="129" customFormat="1" ht="12.75">
      <c r="A524" s="133"/>
      <c r="B524" s="130"/>
      <c r="C524" s="130" t="s">
        <v>44</v>
      </c>
      <c r="D524" s="133" t="s">
        <v>1063</v>
      </c>
      <c r="E524" s="270" t="s">
        <v>568</v>
      </c>
      <c r="F524" s="131" t="s">
        <v>369</v>
      </c>
      <c r="G524" s="161">
        <v>55000</v>
      </c>
      <c r="H524" s="161">
        <v>55000</v>
      </c>
      <c r="I524" s="132">
        <v>10809.84</v>
      </c>
      <c r="J524" s="301">
        <f t="shared" si="81"/>
        <v>19.654254545454545</v>
      </c>
    </row>
    <row r="525" spans="1:10" s="129" customFormat="1" ht="12.75">
      <c r="A525" s="133"/>
      <c r="B525" s="130"/>
      <c r="C525" s="130"/>
      <c r="D525" s="133"/>
      <c r="E525" s="133" t="s">
        <v>543</v>
      </c>
      <c r="F525" s="131" t="s">
        <v>380</v>
      </c>
      <c r="G525" s="160">
        <f>0+G$526</f>
        <v>11000</v>
      </c>
      <c r="H525" s="160">
        <f>0+H$526</f>
        <v>11000</v>
      </c>
      <c r="I525" s="160">
        <f>0+I$526</f>
        <v>7750</v>
      </c>
      <c r="J525" s="299">
        <f t="shared" si="81"/>
        <v>70.45454545454545</v>
      </c>
    </row>
    <row r="526" spans="1:10" s="129" customFormat="1" ht="12.75">
      <c r="A526" s="133"/>
      <c r="B526" s="130"/>
      <c r="C526" s="130" t="s">
        <v>421</v>
      </c>
      <c r="D526" s="133" t="s">
        <v>1064</v>
      </c>
      <c r="E526" s="270" t="s">
        <v>545</v>
      </c>
      <c r="F526" s="131" t="s">
        <v>387</v>
      </c>
      <c r="G526" s="161">
        <v>11000</v>
      </c>
      <c r="H526" s="161">
        <v>11000</v>
      </c>
      <c r="I526" s="132">
        <v>7750</v>
      </c>
      <c r="J526" s="301">
        <f t="shared" si="81"/>
        <v>70.45454545454545</v>
      </c>
    </row>
    <row r="527" spans="1:10" s="129" customFormat="1" ht="12.75">
      <c r="A527" s="133"/>
      <c r="B527" s="130"/>
      <c r="C527" s="130"/>
      <c r="D527" s="133"/>
      <c r="E527" s="133" t="s">
        <v>550</v>
      </c>
      <c r="F527" s="131" t="s">
        <v>391</v>
      </c>
      <c r="G527" s="160">
        <f>0+G$528+G$529</f>
        <v>50000</v>
      </c>
      <c r="H527" s="160">
        <f>0+H$528+H$529</f>
        <v>50000</v>
      </c>
      <c r="I527" s="160">
        <f>0+I$528+I$529</f>
        <v>29653.33</v>
      </c>
      <c r="J527" s="299">
        <f t="shared" si="81"/>
        <v>59.30666</v>
      </c>
    </row>
    <row r="528" spans="1:10" s="129" customFormat="1" ht="12.75">
      <c r="A528" s="133"/>
      <c r="B528" s="130"/>
      <c r="C528" s="130" t="s">
        <v>19</v>
      </c>
      <c r="D528" s="133" t="s">
        <v>1065</v>
      </c>
      <c r="E528" s="270" t="s">
        <v>988</v>
      </c>
      <c r="F528" s="131" t="s">
        <v>394</v>
      </c>
      <c r="G528" s="161">
        <v>40000</v>
      </c>
      <c r="H528" s="161">
        <v>40000</v>
      </c>
      <c r="I528" s="132">
        <v>21580.83</v>
      </c>
      <c r="J528" s="301">
        <f t="shared" si="81"/>
        <v>53.952075</v>
      </c>
    </row>
    <row r="529" spans="1:10" s="129" customFormat="1" ht="12.75">
      <c r="A529" s="133"/>
      <c r="B529" s="130"/>
      <c r="C529" s="130" t="s">
        <v>19</v>
      </c>
      <c r="D529" s="133" t="s">
        <v>1066</v>
      </c>
      <c r="E529" s="270" t="s">
        <v>551</v>
      </c>
      <c r="F529" s="131" t="s">
        <v>391</v>
      </c>
      <c r="G529" s="161">
        <v>10000</v>
      </c>
      <c r="H529" s="161">
        <v>10000</v>
      </c>
      <c r="I529" s="132">
        <v>8072.5</v>
      </c>
      <c r="J529" s="301">
        <f t="shared" si="81"/>
        <v>80.72500000000001</v>
      </c>
    </row>
    <row r="530" spans="1:10" s="129" customFormat="1" ht="12.75">
      <c r="A530" s="133" t="s">
        <v>1067</v>
      </c>
      <c r="B530" s="130" t="s">
        <v>971</v>
      </c>
      <c r="C530" s="130"/>
      <c r="D530" s="133"/>
      <c r="E530" s="133"/>
      <c r="F530" s="159" t="s">
        <v>1068</v>
      </c>
      <c r="G530" s="160">
        <f aca="true" t="shared" si="82" ref="G530:I531">0+G$532</f>
        <v>29000</v>
      </c>
      <c r="H530" s="160">
        <f t="shared" si="82"/>
        <v>29000</v>
      </c>
      <c r="I530" s="160">
        <f t="shared" si="82"/>
        <v>0</v>
      </c>
      <c r="J530" s="299" t="str">
        <f t="shared" si="81"/>
        <v>-</v>
      </c>
    </row>
    <row r="531" spans="1:10" s="129" customFormat="1" ht="12.75">
      <c r="A531" s="133"/>
      <c r="B531" s="130"/>
      <c r="C531" s="130"/>
      <c r="D531" s="133"/>
      <c r="E531" s="133" t="s">
        <v>550</v>
      </c>
      <c r="F531" s="131" t="s">
        <v>391</v>
      </c>
      <c r="G531" s="160">
        <f t="shared" si="82"/>
        <v>29000</v>
      </c>
      <c r="H531" s="160">
        <f t="shared" si="82"/>
        <v>29000</v>
      </c>
      <c r="I531" s="160">
        <f t="shared" si="82"/>
        <v>0</v>
      </c>
      <c r="J531" s="299" t="str">
        <f t="shared" si="81"/>
        <v>-</v>
      </c>
    </row>
    <row r="532" spans="1:10" s="129" customFormat="1" ht="12.75">
      <c r="A532" s="133"/>
      <c r="B532" s="130"/>
      <c r="C532" s="130" t="s">
        <v>19</v>
      </c>
      <c r="D532" s="133" t="s">
        <v>1069</v>
      </c>
      <c r="E532" s="270" t="s">
        <v>551</v>
      </c>
      <c r="F532" s="131" t="s">
        <v>391</v>
      </c>
      <c r="G532" s="161">
        <v>29000</v>
      </c>
      <c r="H532" s="161">
        <v>29000</v>
      </c>
      <c r="I532" s="132">
        <v>0</v>
      </c>
      <c r="J532" s="301" t="str">
        <f t="shared" si="81"/>
        <v>-</v>
      </c>
    </row>
    <row r="533" spans="1:10" s="129" customFormat="1" ht="12.75">
      <c r="A533" s="133" t="s">
        <v>1070</v>
      </c>
      <c r="B533" s="130"/>
      <c r="C533" s="130"/>
      <c r="D533" s="133"/>
      <c r="E533" s="133"/>
      <c r="F533" s="159" t="s">
        <v>1071</v>
      </c>
      <c r="G533" s="160">
        <f>0+G$534</f>
        <v>169000</v>
      </c>
      <c r="H533" s="160">
        <f>0+H$534</f>
        <v>169000</v>
      </c>
      <c r="I533" s="160">
        <f>0+I$534</f>
        <v>168504.09000000003</v>
      </c>
      <c r="J533" s="299">
        <f t="shared" si="81"/>
        <v>99.70656213017753</v>
      </c>
    </row>
    <row r="534" spans="1:10" s="129" customFormat="1" ht="25.5">
      <c r="A534" s="133" t="s">
        <v>1072</v>
      </c>
      <c r="B534" s="130" t="s">
        <v>1073</v>
      </c>
      <c r="C534" s="130"/>
      <c r="D534" s="133"/>
      <c r="E534" s="133"/>
      <c r="F534" s="159" t="s">
        <v>1074</v>
      </c>
      <c r="G534" s="160">
        <f>0+G$536+G$538</f>
        <v>169000</v>
      </c>
      <c r="H534" s="160">
        <f>0+H$536+H$538</f>
        <v>169000</v>
      </c>
      <c r="I534" s="160">
        <f>0+I$536+I$538</f>
        <v>168504.09000000003</v>
      </c>
      <c r="J534" s="299">
        <f t="shared" si="81"/>
        <v>99.70656213017753</v>
      </c>
    </row>
    <row r="535" spans="1:10" s="129" customFormat="1" ht="12.75">
      <c r="A535" s="133"/>
      <c r="B535" s="130"/>
      <c r="C535" s="130"/>
      <c r="D535" s="133"/>
      <c r="E535" s="133" t="s">
        <v>575</v>
      </c>
      <c r="F535" s="131" t="s">
        <v>459</v>
      </c>
      <c r="G535" s="160">
        <f>0+G$536</f>
        <v>24000</v>
      </c>
      <c r="H535" s="160">
        <f>0+H$536</f>
        <v>24000</v>
      </c>
      <c r="I535" s="160">
        <f>0+I$536</f>
        <v>23952.89</v>
      </c>
      <c r="J535" s="299">
        <f t="shared" si="81"/>
        <v>99.80370833333333</v>
      </c>
    </row>
    <row r="536" spans="1:10" s="129" customFormat="1" ht="12.75">
      <c r="A536" s="133"/>
      <c r="B536" s="130"/>
      <c r="C536" s="130" t="s">
        <v>44</v>
      </c>
      <c r="D536" s="133" t="s">
        <v>1075</v>
      </c>
      <c r="E536" s="270" t="s">
        <v>576</v>
      </c>
      <c r="F536" s="131" t="s">
        <v>460</v>
      </c>
      <c r="G536" s="161">
        <v>24000</v>
      </c>
      <c r="H536" s="161">
        <v>24000</v>
      </c>
      <c r="I536" s="132">
        <v>23952.89</v>
      </c>
      <c r="J536" s="301">
        <f t="shared" si="81"/>
        <v>99.80370833333333</v>
      </c>
    </row>
    <row r="537" spans="1:10" s="129" customFormat="1" ht="12.75">
      <c r="A537" s="133"/>
      <c r="B537" s="130"/>
      <c r="C537" s="130"/>
      <c r="D537" s="133"/>
      <c r="E537" s="133" t="s">
        <v>890</v>
      </c>
      <c r="F537" s="131" t="s">
        <v>462</v>
      </c>
      <c r="G537" s="160">
        <f>0+G$538</f>
        <v>145000</v>
      </c>
      <c r="H537" s="160">
        <f>0+H$538</f>
        <v>145000</v>
      </c>
      <c r="I537" s="160">
        <f>0+I$538</f>
        <v>144551.2</v>
      </c>
      <c r="J537" s="299">
        <f t="shared" si="81"/>
        <v>99.6904827586207</v>
      </c>
    </row>
    <row r="538" spans="1:10" s="129" customFormat="1" ht="12.75">
      <c r="A538" s="133"/>
      <c r="B538" s="130"/>
      <c r="C538" s="130" t="s">
        <v>44</v>
      </c>
      <c r="D538" s="133" t="s">
        <v>1076</v>
      </c>
      <c r="E538" s="270" t="s">
        <v>892</v>
      </c>
      <c r="F538" s="131" t="s">
        <v>462</v>
      </c>
      <c r="G538" s="161">
        <v>145000</v>
      </c>
      <c r="H538" s="161">
        <v>145000</v>
      </c>
      <c r="I538" s="132">
        <v>144551.2</v>
      </c>
      <c r="J538" s="301">
        <f t="shared" si="81"/>
        <v>99.6904827586207</v>
      </c>
    </row>
    <row r="539" spans="1:10" s="129" customFormat="1" ht="6.75" customHeight="1">
      <c r="A539" s="133"/>
      <c r="B539" s="130"/>
      <c r="C539" s="130"/>
      <c r="D539" s="133"/>
      <c r="E539" s="270"/>
      <c r="F539" s="131"/>
      <c r="G539" s="161"/>
      <c r="H539" s="161"/>
      <c r="I539" s="132"/>
      <c r="J539" s="301"/>
    </row>
    <row r="540" spans="1:10" s="129" customFormat="1" ht="25.5">
      <c r="A540" s="266" t="s">
        <v>2607</v>
      </c>
      <c r="B540" s="267"/>
      <c r="C540" s="267"/>
      <c r="D540" s="266"/>
      <c r="E540" s="266"/>
      <c r="F540" s="268" t="s">
        <v>2608</v>
      </c>
      <c r="G540" s="269">
        <f>G542+G579+G617+G636</f>
        <v>85626588</v>
      </c>
      <c r="H540" s="269">
        <f>H542+H579+H617+H636</f>
        <v>85626588</v>
      </c>
      <c r="I540" s="269">
        <f>I542+I579+I617+I636</f>
        <v>84400936.92999999</v>
      </c>
      <c r="J540" s="298">
        <f aca="true" t="shared" si="83" ref="J540:J578">IF(OR($H540=0,$I540=0),"-",$I540/$H540*100)</f>
        <v>98.56860923852297</v>
      </c>
    </row>
    <row r="541" spans="1:10" s="129" customFormat="1" ht="6.75" customHeight="1">
      <c r="A541" s="133"/>
      <c r="B541" s="130"/>
      <c r="C541" s="130"/>
      <c r="D541" s="133"/>
      <c r="E541" s="133"/>
      <c r="F541" s="159"/>
      <c r="G541" s="160"/>
      <c r="H541" s="160"/>
      <c r="I541" s="160"/>
      <c r="J541" s="299"/>
    </row>
    <row r="542" spans="1:10" s="129" customFormat="1" ht="12.75">
      <c r="A542" s="266" t="s">
        <v>2609</v>
      </c>
      <c r="B542" s="267"/>
      <c r="C542" s="267"/>
      <c r="D542" s="266"/>
      <c r="E542" s="266"/>
      <c r="F542" s="266" t="s">
        <v>2610</v>
      </c>
      <c r="G542" s="269">
        <f>G543</f>
        <v>6292500</v>
      </c>
      <c r="H542" s="269">
        <f>H543</f>
        <v>6160325</v>
      </c>
      <c r="I542" s="269">
        <f>I543</f>
        <v>6033051.84</v>
      </c>
      <c r="J542" s="298">
        <f t="shared" si="83"/>
        <v>97.93398627507477</v>
      </c>
    </row>
    <row r="543" spans="1:10" s="129" customFormat="1" ht="25.5">
      <c r="A543" s="133" t="s">
        <v>1077</v>
      </c>
      <c r="B543" s="130"/>
      <c r="C543" s="130"/>
      <c r="D543" s="133"/>
      <c r="E543" s="133"/>
      <c r="F543" s="159" t="s">
        <v>1078</v>
      </c>
      <c r="G543" s="160">
        <f>0+G$544+G$553+G$556+G$568+G$571+G$574</f>
        <v>6292500</v>
      </c>
      <c r="H543" s="160">
        <f>0+H$544+H$553+H$556+H$568+H$571+H$574</f>
        <v>6160325</v>
      </c>
      <c r="I543" s="160">
        <f>0+I$544+I$553+I$556+I$568+I$571+I$574</f>
        <v>6033051.84</v>
      </c>
      <c r="J543" s="299">
        <f t="shared" si="83"/>
        <v>97.93398627507477</v>
      </c>
    </row>
    <row r="544" spans="1:10" s="129" customFormat="1" ht="38.25">
      <c r="A544" s="133" t="s">
        <v>1079</v>
      </c>
      <c r="B544" s="130" t="s">
        <v>1080</v>
      </c>
      <c r="C544" s="130"/>
      <c r="D544" s="133"/>
      <c r="E544" s="133"/>
      <c r="F544" s="159" t="s">
        <v>2689</v>
      </c>
      <c r="G544" s="160">
        <f>0+G$546+G$548+G$550+G$552</f>
        <v>1461000</v>
      </c>
      <c r="H544" s="160">
        <f>0+H$546+H$548+H$550+H$552</f>
        <v>1453000</v>
      </c>
      <c r="I544" s="160">
        <f>0+I$546+I$548+I$550+I$552</f>
        <v>1425616.64</v>
      </c>
      <c r="J544" s="299">
        <f t="shared" si="83"/>
        <v>98.1153916035788</v>
      </c>
    </row>
    <row r="545" spans="1:10" s="129" customFormat="1" ht="12.75">
      <c r="A545" s="133"/>
      <c r="B545" s="130"/>
      <c r="C545" s="130"/>
      <c r="D545" s="133"/>
      <c r="E545" s="133" t="s">
        <v>543</v>
      </c>
      <c r="F545" s="131" t="s">
        <v>380</v>
      </c>
      <c r="G545" s="160">
        <f>0+G$546</f>
        <v>10000</v>
      </c>
      <c r="H545" s="160">
        <f>0+H$546</f>
        <v>10000</v>
      </c>
      <c r="I545" s="160">
        <f>0+I$546</f>
        <v>0</v>
      </c>
      <c r="J545" s="299" t="str">
        <f t="shared" si="83"/>
        <v>-</v>
      </c>
    </row>
    <row r="546" spans="1:10" s="129" customFormat="1" ht="12.75">
      <c r="A546" s="133"/>
      <c r="B546" s="130"/>
      <c r="C546" s="130" t="s">
        <v>19</v>
      </c>
      <c r="D546" s="133" t="s">
        <v>1081</v>
      </c>
      <c r="E546" s="270" t="s">
        <v>545</v>
      </c>
      <c r="F546" s="131" t="s">
        <v>387</v>
      </c>
      <c r="G546" s="161">
        <v>10000</v>
      </c>
      <c r="H546" s="161">
        <v>10000</v>
      </c>
      <c r="I546" s="132">
        <v>0</v>
      </c>
      <c r="J546" s="301" t="str">
        <f t="shared" si="83"/>
        <v>-</v>
      </c>
    </row>
    <row r="547" spans="1:10" s="129" customFormat="1" ht="12.75">
      <c r="A547" s="133"/>
      <c r="B547" s="130"/>
      <c r="C547" s="130"/>
      <c r="D547" s="133"/>
      <c r="E547" s="133" t="s">
        <v>550</v>
      </c>
      <c r="F547" s="131" t="s">
        <v>391</v>
      </c>
      <c r="G547" s="160">
        <f>0+G$548</f>
        <v>17000</v>
      </c>
      <c r="H547" s="160">
        <f>0+H$548</f>
        <v>17000</v>
      </c>
      <c r="I547" s="160">
        <f>0+I$548</f>
        <v>0</v>
      </c>
      <c r="J547" s="299" t="str">
        <f t="shared" si="83"/>
        <v>-</v>
      </c>
    </row>
    <row r="548" spans="1:10" s="129" customFormat="1" ht="25.5">
      <c r="A548" s="133"/>
      <c r="B548" s="130"/>
      <c r="C548" s="130" t="s">
        <v>19</v>
      </c>
      <c r="D548" s="133" t="s">
        <v>1082</v>
      </c>
      <c r="E548" s="270" t="s">
        <v>952</v>
      </c>
      <c r="F548" s="131" t="s">
        <v>392</v>
      </c>
      <c r="G548" s="161">
        <v>17000</v>
      </c>
      <c r="H548" s="161">
        <v>17000</v>
      </c>
      <c r="I548" s="132">
        <v>0</v>
      </c>
      <c r="J548" s="301" t="str">
        <f t="shared" si="83"/>
        <v>-</v>
      </c>
    </row>
    <row r="549" spans="1:10" s="129" customFormat="1" ht="12.75">
      <c r="A549" s="133"/>
      <c r="B549" s="130"/>
      <c r="C549" s="130"/>
      <c r="D549" s="133"/>
      <c r="E549" s="133" t="s">
        <v>680</v>
      </c>
      <c r="F549" s="131" t="s">
        <v>415</v>
      </c>
      <c r="G549" s="160">
        <f>0+G$550</f>
        <v>80000</v>
      </c>
      <c r="H549" s="160">
        <f>0+H$550</f>
        <v>80000</v>
      </c>
      <c r="I549" s="160">
        <f>0+I$550</f>
        <v>80000</v>
      </c>
      <c r="J549" s="299">
        <f t="shared" si="83"/>
        <v>100</v>
      </c>
    </row>
    <row r="550" spans="1:10" s="129" customFormat="1" ht="12.75">
      <c r="A550" s="133"/>
      <c r="B550" s="130"/>
      <c r="C550" s="130" t="s">
        <v>19</v>
      </c>
      <c r="D550" s="133" t="s">
        <v>1083</v>
      </c>
      <c r="E550" s="270" t="s">
        <v>1084</v>
      </c>
      <c r="F550" s="131" t="s">
        <v>416</v>
      </c>
      <c r="G550" s="161">
        <v>80000</v>
      </c>
      <c r="H550" s="161">
        <v>80000</v>
      </c>
      <c r="I550" s="132">
        <v>80000</v>
      </c>
      <c r="J550" s="301">
        <f t="shared" si="83"/>
        <v>100</v>
      </c>
    </row>
    <row r="551" spans="1:10" s="129" customFormat="1" ht="25.5">
      <c r="A551" s="133"/>
      <c r="B551" s="130"/>
      <c r="C551" s="130"/>
      <c r="D551" s="133"/>
      <c r="E551" s="133" t="s">
        <v>760</v>
      </c>
      <c r="F551" s="131" t="s">
        <v>420</v>
      </c>
      <c r="G551" s="160">
        <f>0+G$552</f>
        <v>1354000</v>
      </c>
      <c r="H551" s="160">
        <f>0+H$552</f>
        <v>1346000</v>
      </c>
      <c r="I551" s="160">
        <f>0+I$552</f>
        <v>1345616.64</v>
      </c>
      <c r="J551" s="299">
        <f t="shared" si="83"/>
        <v>99.97151857355125</v>
      </c>
    </row>
    <row r="552" spans="1:10" s="129" customFormat="1" ht="12.75">
      <c r="A552" s="133"/>
      <c r="B552" s="130"/>
      <c r="C552" s="130" t="s">
        <v>19</v>
      </c>
      <c r="D552" s="133" t="s">
        <v>1085</v>
      </c>
      <c r="E552" s="270" t="s">
        <v>762</v>
      </c>
      <c r="F552" s="131" t="s">
        <v>422</v>
      </c>
      <c r="G552" s="161">
        <v>1354000</v>
      </c>
      <c r="H552" s="161">
        <v>1346000</v>
      </c>
      <c r="I552" s="132">
        <v>1345616.64</v>
      </c>
      <c r="J552" s="301">
        <f t="shared" si="83"/>
        <v>99.97151857355125</v>
      </c>
    </row>
    <row r="553" spans="1:10" s="129" customFormat="1" ht="25.5">
      <c r="A553" s="133" t="s">
        <v>1086</v>
      </c>
      <c r="B553" s="130" t="s">
        <v>1080</v>
      </c>
      <c r="C553" s="130"/>
      <c r="D553" s="133"/>
      <c r="E553" s="133"/>
      <c r="F553" s="159" t="s">
        <v>1087</v>
      </c>
      <c r="G553" s="160">
        <f aca="true" t="shared" si="84" ref="G553:I554">0+G$555</f>
        <v>50000</v>
      </c>
      <c r="H553" s="160">
        <f t="shared" si="84"/>
        <v>47500</v>
      </c>
      <c r="I553" s="160">
        <f t="shared" si="84"/>
        <v>25974</v>
      </c>
      <c r="J553" s="299">
        <f t="shared" si="83"/>
        <v>54.6821052631579</v>
      </c>
    </row>
    <row r="554" spans="1:10" s="129" customFormat="1" ht="12.75">
      <c r="A554" s="133"/>
      <c r="B554" s="130"/>
      <c r="C554" s="130"/>
      <c r="D554" s="133"/>
      <c r="E554" s="133" t="s">
        <v>552</v>
      </c>
      <c r="F554" s="131" t="s">
        <v>268</v>
      </c>
      <c r="G554" s="160">
        <f t="shared" si="84"/>
        <v>50000</v>
      </c>
      <c r="H554" s="160">
        <f t="shared" si="84"/>
        <v>47500</v>
      </c>
      <c r="I554" s="160">
        <f t="shared" si="84"/>
        <v>25974</v>
      </c>
      <c r="J554" s="299">
        <f t="shared" si="83"/>
        <v>54.6821052631579</v>
      </c>
    </row>
    <row r="555" spans="1:10" s="129" customFormat="1" ht="12.75">
      <c r="A555" s="133"/>
      <c r="B555" s="130"/>
      <c r="C555" s="130" t="s">
        <v>19</v>
      </c>
      <c r="D555" s="133" t="s">
        <v>1088</v>
      </c>
      <c r="E555" s="270" t="s">
        <v>553</v>
      </c>
      <c r="F555" s="131" t="s">
        <v>425</v>
      </c>
      <c r="G555" s="161">
        <v>50000</v>
      </c>
      <c r="H555" s="161">
        <v>47500</v>
      </c>
      <c r="I555" s="132">
        <v>25974</v>
      </c>
      <c r="J555" s="301">
        <f t="shared" si="83"/>
        <v>54.6821052631579</v>
      </c>
    </row>
    <row r="556" spans="1:10" s="129" customFormat="1" ht="25.5">
      <c r="A556" s="133" t="s">
        <v>1089</v>
      </c>
      <c r="B556" s="130" t="s">
        <v>1080</v>
      </c>
      <c r="C556" s="130"/>
      <c r="D556" s="133"/>
      <c r="E556" s="133"/>
      <c r="F556" s="159" t="s">
        <v>1090</v>
      </c>
      <c r="G556" s="160">
        <f>0+G$558+G$560+G$561+G$562+G$564+G$565+G$567</f>
        <v>175000</v>
      </c>
      <c r="H556" s="160">
        <f>0+H$558+H$560+H$561+H$562+H$564+H$565+H$567</f>
        <v>172000</v>
      </c>
      <c r="I556" s="160">
        <f>0+I$558+I$560+I$561+I$562+I$564+I$565+I$567</f>
        <v>109534.41</v>
      </c>
      <c r="J556" s="299">
        <f t="shared" si="83"/>
        <v>63.682796511627906</v>
      </c>
    </row>
    <row r="557" spans="1:10" s="129" customFormat="1" ht="12.75">
      <c r="A557" s="133"/>
      <c r="B557" s="130"/>
      <c r="C557" s="130"/>
      <c r="D557" s="133"/>
      <c r="E557" s="133" t="s">
        <v>569</v>
      </c>
      <c r="F557" s="131" t="s">
        <v>373</v>
      </c>
      <c r="G557" s="160">
        <f>0+G$558</f>
        <v>11000</v>
      </c>
      <c r="H557" s="160">
        <f>0+H$558</f>
        <v>11000</v>
      </c>
      <c r="I557" s="160">
        <f>0+I$558</f>
        <v>7588.3</v>
      </c>
      <c r="J557" s="299">
        <f t="shared" si="83"/>
        <v>68.98454545454545</v>
      </c>
    </row>
    <row r="558" spans="1:10" s="129" customFormat="1" ht="12.75">
      <c r="A558" s="133"/>
      <c r="B558" s="130"/>
      <c r="C558" s="130" t="s">
        <v>19</v>
      </c>
      <c r="D558" s="133" t="s">
        <v>1091</v>
      </c>
      <c r="E558" s="270" t="s">
        <v>1025</v>
      </c>
      <c r="F558" s="131" t="s">
        <v>374</v>
      </c>
      <c r="G558" s="161">
        <v>11000</v>
      </c>
      <c r="H558" s="161">
        <v>11000</v>
      </c>
      <c r="I558" s="132">
        <v>7588.3</v>
      </c>
      <c r="J558" s="301">
        <f t="shared" si="83"/>
        <v>68.98454545454545</v>
      </c>
    </row>
    <row r="559" spans="1:10" s="129" customFormat="1" ht="12.75">
      <c r="A559" s="133"/>
      <c r="B559" s="130"/>
      <c r="C559" s="130"/>
      <c r="D559" s="133"/>
      <c r="E559" s="133" t="s">
        <v>543</v>
      </c>
      <c r="F559" s="131" t="s">
        <v>380</v>
      </c>
      <c r="G559" s="160">
        <f>0+G$560+G$561+G$562</f>
        <v>110000</v>
      </c>
      <c r="H559" s="160">
        <f>0+H$560+H$561+H$562</f>
        <v>107000</v>
      </c>
      <c r="I559" s="160">
        <f>0+I$560+I$561+I$562</f>
        <v>66692.5</v>
      </c>
      <c r="J559" s="299">
        <f t="shared" si="83"/>
        <v>62.32943925233645</v>
      </c>
    </row>
    <row r="560" spans="1:10" s="129" customFormat="1" ht="12.75">
      <c r="A560" s="133"/>
      <c r="B560" s="130"/>
      <c r="C560" s="130" t="s">
        <v>19</v>
      </c>
      <c r="D560" s="133" t="s">
        <v>1092</v>
      </c>
      <c r="E560" s="270" t="s">
        <v>544</v>
      </c>
      <c r="F560" s="131" t="s">
        <v>383</v>
      </c>
      <c r="G560" s="161">
        <v>15000</v>
      </c>
      <c r="H560" s="161">
        <v>15000</v>
      </c>
      <c r="I560" s="132">
        <v>10391</v>
      </c>
      <c r="J560" s="301">
        <f t="shared" si="83"/>
        <v>69.27333333333333</v>
      </c>
    </row>
    <row r="561" spans="1:10" s="129" customFormat="1" ht="12.75">
      <c r="A561" s="133"/>
      <c r="B561" s="130"/>
      <c r="C561" s="130" t="s">
        <v>19</v>
      </c>
      <c r="D561" s="133" t="s">
        <v>1093</v>
      </c>
      <c r="E561" s="270" t="s">
        <v>545</v>
      </c>
      <c r="F561" s="131" t="s">
        <v>387</v>
      </c>
      <c r="G561" s="161">
        <v>65000</v>
      </c>
      <c r="H561" s="161">
        <v>62000</v>
      </c>
      <c r="I561" s="132">
        <v>35910</v>
      </c>
      <c r="J561" s="301">
        <f t="shared" si="83"/>
        <v>57.91935483870968</v>
      </c>
    </row>
    <row r="562" spans="1:10" s="129" customFormat="1" ht="12.75">
      <c r="A562" s="133"/>
      <c r="B562" s="130"/>
      <c r="C562" s="130" t="s">
        <v>19</v>
      </c>
      <c r="D562" s="133" t="s">
        <v>1094</v>
      </c>
      <c r="E562" s="270" t="s">
        <v>572</v>
      </c>
      <c r="F562" s="131" t="s">
        <v>389</v>
      </c>
      <c r="G562" s="161">
        <v>30000</v>
      </c>
      <c r="H562" s="161">
        <v>30000</v>
      </c>
      <c r="I562" s="132">
        <v>20391.5</v>
      </c>
      <c r="J562" s="301">
        <f t="shared" si="83"/>
        <v>67.97166666666666</v>
      </c>
    </row>
    <row r="563" spans="1:10" s="129" customFormat="1" ht="12.75">
      <c r="A563" s="133"/>
      <c r="B563" s="130"/>
      <c r="C563" s="130"/>
      <c r="D563" s="133"/>
      <c r="E563" s="133" t="s">
        <v>550</v>
      </c>
      <c r="F563" s="131" t="s">
        <v>391</v>
      </c>
      <c r="G563" s="160">
        <f>0+G$564+G$565</f>
        <v>14000</v>
      </c>
      <c r="H563" s="160">
        <f>0+H$564+H$565</f>
        <v>14000</v>
      </c>
      <c r="I563" s="160">
        <f>0+I$564+I$565</f>
        <v>1131.75</v>
      </c>
      <c r="J563" s="299">
        <f t="shared" si="83"/>
        <v>8.08392857142857</v>
      </c>
    </row>
    <row r="564" spans="1:10" s="129" customFormat="1" ht="12.75">
      <c r="A564" s="133"/>
      <c r="B564" s="130"/>
      <c r="C564" s="130" t="s">
        <v>19</v>
      </c>
      <c r="D564" s="133" t="s">
        <v>1095</v>
      </c>
      <c r="E564" s="270" t="s">
        <v>617</v>
      </c>
      <c r="F564" s="131" t="s">
        <v>396</v>
      </c>
      <c r="G564" s="161">
        <v>10000</v>
      </c>
      <c r="H564" s="161">
        <v>10000</v>
      </c>
      <c r="I564" s="132">
        <v>280</v>
      </c>
      <c r="J564" s="301">
        <f t="shared" si="83"/>
        <v>2.8000000000000003</v>
      </c>
    </row>
    <row r="565" spans="1:10" s="129" customFormat="1" ht="12.75">
      <c r="A565" s="133"/>
      <c r="B565" s="130"/>
      <c r="C565" s="130" t="s">
        <v>19</v>
      </c>
      <c r="D565" s="133" t="s">
        <v>1096</v>
      </c>
      <c r="E565" s="270" t="s">
        <v>551</v>
      </c>
      <c r="F565" s="131" t="s">
        <v>391</v>
      </c>
      <c r="G565" s="161">
        <v>4000</v>
      </c>
      <c r="H565" s="161">
        <v>4000</v>
      </c>
      <c r="I565" s="132">
        <v>851.75</v>
      </c>
      <c r="J565" s="301">
        <f t="shared" si="83"/>
        <v>21.29375</v>
      </c>
    </row>
    <row r="566" spans="1:10" s="129" customFormat="1" ht="12.75">
      <c r="A566" s="133"/>
      <c r="B566" s="130"/>
      <c r="C566" s="130"/>
      <c r="D566" s="133"/>
      <c r="E566" s="133" t="s">
        <v>619</v>
      </c>
      <c r="F566" s="131" t="s">
        <v>404</v>
      </c>
      <c r="G566" s="160">
        <f>0+G$567</f>
        <v>40000</v>
      </c>
      <c r="H566" s="160">
        <f>0+H$567</f>
        <v>40000</v>
      </c>
      <c r="I566" s="160">
        <f>0+I$567</f>
        <v>34121.86</v>
      </c>
      <c r="J566" s="299">
        <f t="shared" si="83"/>
        <v>85.30465000000001</v>
      </c>
    </row>
    <row r="567" spans="1:10" s="129" customFormat="1" ht="12.75">
      <c r="A567" s="133"/>
      <c r="B567" s="130"/>
      <c r="C567" s="130" t="s">
        <v>19</v>
      </c>
      <c r="D567" s="133" t="s">
        <v>1097</v>
      </c>
      <c r="E567" s="270" t="s">
        <v>621</v>
      </c>
      <c r="F567" s="131" t="s">
        <v>407</v>
      </c>
      <c r="G567" s="161">
        <v>40000</v>
      </c>
      <c r="H567" s="161">
        <v>40000</v>
      </c>
      <c r="I567" s="132">
        <v>34121.86</v>
      </c>
      <c r="J567" s="301">
        <f t="shared" si="83"/>
        <v>85.30465000000001</v>
      </c>
    </row>
    <row r="568" spans="1:10" s="129" customFormat="1" ht="25.5">
      <c r="A568" s="133" t="s">
        <v>1098</v>
      </c>
      <c r="B568" s="130" t="s">
        <v>1099</v>
      </c>
      <c r="C568" s="130"/>
      <c r="D568" s="133"/>
      <c r="E568" s="133"/>
      <c r="F568" s="159" t="s">
        <v>1100</v>
      </c>
      <c r="G568" s="160">
        <f aca="true" t="shared" si="85" ref="G568:I569">0+G$570</f>
        <v>3400000</v>
      </c>
      <c r="H568" s="160">
        <f t="shared" si="85"/>
        <v>3291000</v>
      </c>
      <c r="I568" s="160">
        <f t="shared" si="85"/>
        <v>3290157.79</v>
      </c>
      <c r="J568" s="299">
        <f t="shared" si="83"/>
        <v>99.97440869036767</v>
      </c>
    </row>
    <row r="569" spans="1:10" s="129" customFormat="1" ht="12.75">
      <c r="A569" s="133"/>
      <c r="B569" s="130"/>
      <c r="C569" s="130"/>
      <c r="D569" s="133"/>
      <c r="E569" s="133" t="s">
        <v>552</v>
      </c>
      <c r="F569" s="131" t="s">
        <v>268</v>
      </c>
      <c r="G569" s="160">
        <f t="shared" si="85"/>
        <v>3400000</v>
      </c>
      <c r="H569" s="160">
        <f t="shared" si="85"/>
        <v>3291000</v>
      </c>
      <c r="I569" s="160">
        <f t="shared" si="85"/>
        <v>3290157.79</v>
      </c>
      <c r="J569" s="299">
        <f t="shared" si="83"/>
        <v>99.97440869036767</v>
      </c>
    </row>
    <row r="570" spans="1:10" s="129" customFormat="1" ht="12.75">
      <c r="A570" s="133"/>
      <c r="B570" s="130"/>
      <c r="C570" s="130" t="s">
        <v>19</v>
      </c>
      <c r="D570" s="133" t="s">
        <v>1101</v>
      </c>
      <c r="E570" s="270" t="s">
        <v>553</v>
      </c>
      <c r="F570" s="131" t="s">
        <v>425</v>
      </c>
      <c r="G570" s="161">
        <v>3400000</v>
      </c>
      <c r="H570" s="161">
        <v>3291000</v>
      </c>
      <c r="I570" s="132">
        <v>3290157.79</v>
      </c>
      <c r="J570" s="301">
        <f t="shared" si="83"/>
        <v>99.97440869036767</v>
      </c>
    </row>
    <row r="571" spans="1:10" s="129" customFormat="1" ht="25.5">
      <c r="A571" s="133" t="s">
        <v>1102</v>
      </c>
      <c r="B571" s="130" t="s">
        <v>1103</v>
      </c>
      <c r="C571" s="130"/>
      <c r="D571" s="133"/>
      <c r="E571" s="133"/>
      <c r="F571" s="159" t="s">
        <v>1104</v>
      </c>
      <c r="G571" s="160">
        <f aca="true" t="shared" si="86" ref="G571:I572">0+G$573</f>
        <v>102500</v>
      </c>
      <c r="H571" s="160">
        <f t="shared" si="86"/>
        <v>102500</v>
      </c>
      <c r="I571" s="160">
        <f t="shared" si="86"/>
        <v>102500</v>
      </c>
      <c r="J571" s="299">
        <f t="shared" si="83"/>
        <v>100</v>
      </c>
    </row>
    <row r="572" spans="1:10" s="129" customFormat="1" ht="12.75">
      <c r="A572" s="133"/>
      <c r="B572" s="130"/>
      <c r="C572" s="130"/>
      <c r="D572" s="133"/>
      <c r="E572" s="133" t="s">
        <v>680</v>
      </c>
      <c r="F572" s="131" t="s">
        <v>415</v>
      </c>
      <c r="G572" s="160">
        <f t="shared" si="86"/>
        <v>102500</v>
      </c>
      <c r="H572" s="160">
        <f t="shared" si="86"/>
        <v>102500</v>
      </c>
      <c r="I572" s="160">
        <f t="shared" si="86"/>
        <v>102500</v>
      </c>
      <c r="J572" s="299">
        <f t="shared" si="83"/>
        <v>100</v>
      </c>
    </row>
    <row r="573" spans="1:10" s="129" customFormat="1" ht="12.75">
      <c r="A573" s="133"/>
      <c r="B573" s="130"/>
      <c r="C573" s="130" t="s">
        <v>19</v>
      </c>
      <c r="D573" s="133" t="s">
        <v>1105</v>
      </c>
      <c r="E573" s="270" t="s">
        <v>1084</v>
      </c>
      <c r="F573" s="131" t="s">
        <v>416</v>
      </c>
      <c r="G573" s="161">
        <v>102500</v>
      </c>
      <c r="H573" s="161">
        <v>102500</v>
      </c>
      <c r="I573" s="132">
        <v>102500</v>
      </c>
      <c r="J573" s="301">
        <f t="shared" si="83"/>
        <v>100</v>
      </c>
    </row>
    <row r="574" spans="1:10" s="129" customFormat="1" ht="25.5">
      <c r="A574" s="133" t="s">
        <v>1106</v>
      </c>
      <c r="B574" s="130" t="s">
        <v>1107</v>
      </c>
      <c r="C574" s="130"/>
      <c r="D574" s="133"/>
      <c r="E574" s="133"/>
      <c r="F574" s="159" t="s">
        <v>1108</v>
      </c>
      <c r="G574" s="160">
        <f>0+G$576+G$578</f>
        <v>1104000</v>
      </c>
      <c r="H574" s="160">
        <f>0+H$576+H$578</f>
        <v>1094325</v>
      </c>
      <c r="I574" s="160">
        <f>0+I$576+I$578</f>
        <v>1079269</v>
      </c>
      <c r="J574" s="299">
        <f t="shared" si="83"/>
        <v>98.62417471957599</v>
      </c>
    </row>
    <row r="575" spans="1:10" s="129" customFormat="1" ht="12.75">
      <c r="A575" s="133"/>
      <c r="B575" s="130"/>
      <c r="C575" s="130"/>
      <c r="D575" s="133"/>
      <c r="E575" s="133" t="s">
        <v>550</v>
      </c>
      <c r="F575" s="131" t="s">
        <v>391</v>
      </c>
      <c r="G575" s="160">
        <f>0+G$576</f>
        <v>4000</v>
      </c>
      <c r="H575" s="160">
        <f>0+H$576</f>
        <v>4000</v>
      </c>
      <c r="I575" s="160">
        <f>0+I$576</f>
        <v>0</v>
      </c>
      <c r="J575" s="299" t="str">
        <f t="shared" si="83"/>
        <v>-</v>
      </c>
    </row>
    <row r="576" spans="1:10" s="129" customFormat="1" ht="25.5">
      <c r="A576" s="133"/>
      <c r="B576" s="130"/>
      <c r="C576" s="130" t="s">
        <v>19</v>
      </c>
      <c r="D576" s="133" t="s">
        <v>1109</v>
      </c>
      <c r="E576" s="270" t="s">
        <v>952</v>
      </c>
      <c r="F576" s="131" t="s">
        <v>392</v>
      </c>
      <c r="G576" s="161">
        <v>4000</v>
      </c>
      <c r="H576" s="161">
        <v>4000</v>
      </c>
      <c r="I576" s="132">
        <v>0</v>
      </c>
      <c r="J576" s="301" t="str">
        <f t="shared" si="83"/>
        <v>-</v>
      </c>
    </row>
    <row r="577" spans="1:10" s="129" customFormat="1" ht="12.75">
      <c r="A577" s="133"/>
      <c r="B577" s="130"/>
      <c r="C577" s="130"/>
      <c r="D577" s="133"/>
      <c r="E577" s="133" t="s">
        <v>552</v>
      </c>
      <c r="F577" s="131" t="s">
        <v>268</v>
      </c>
      <c r="G577" s="160">
        <f>0+G$578</f>
        <v>1100000</v>
      </c>
      <c r="H577" s="160">
        <f>0+H$578</f>
        <v>1090325</v>
      </c>
      <c r="I577" s="160">
        <f>0+I$578</f>
        <v>1079269</v>
      </c>
      <c r="J577" s="299">
        <f t="shared" si="83"/>
        <v>98.98599041570174</v>
      </c>
    </row>
    <row r="578" spans="1:10" s="129" customFormat="1" ht="12.75">
      <c r="A578" s="133"/>
      <c r="B578" s="130"/>
      <c r="C578" s="130" t="s">
        <v>19</v>
      </c>
      <c r="D578" s="133" t="s">
        <v>558</v>
      </c>
      <c r="E578" s="270" t="s">
        <v>553</v>
      </c>
      <c r="F578" s="131" t="s">
        <v>425</v>
      </c>
      <c r="G578" s="161">
        <v>1100000</v>
      </c>
      <c r="H578" s="161">
        <v>1090325</v>
      </c>
      <c r="I578" s="132">
        <v>1079269</v>
      </c>
      <c r="J578" s="301">
        <f t="shared" si="83"/>
        <v>98.98599041570174</v>
      </c>
    </row>
    <row r="579" spans="1:10" s="129" customFormat="1" ht="12.75">
      <c r="A579" s="266" t="s">
        <v>2611</v>
      </c>
      <c r="B579" s="267"/>
      <c r="C579" s="267"/>
      <c r="D579" s="266"/>
      <c r="E579" s="266"/>
      <c r="F579" s="268" t="s">
        <v>2612</v>
      </c>
      <c r="G579" s="269">
        <f>G580</f>
        <v>55014300</v>
      </c>
      <c r="H579" s="269">
        <f>H580</f>
        <v>55014300</v>
      </c>
      <c r="I579" s="269">
        <f>I580</f>
        <v>54368431</v>
      </c>
      <c r="J579" s="298">
        <f aca="true" t="shared" si="87" ref="J579:J616">IF(OR($H579=0,$I579=0),"-",$I579/$H579*100)</f>
        <v>98.8259979678011</v>
      </c>
    </row>
    <row r="580" spans="1:10" s="129" customFormat="1" ht="25.5">
      <c r="A580" s="133" t="s">
        <v>1110</v>
      </c>
      <c r="B580" s="130"/>
      <c r="C580" s="130"/>
      <c r="D580" s="133"/>
      <c r="E580" s="133"/>
      <c r="F580" s="159" t="s">
        <v>1111</v>
      </c>
      <c r="G580" s="160">
        <f>0+G$581+G$590+G$599+G$606+G$614</f>
        <v>55014300</v>
      </c>
      <c r="H580" s="160">
        <f>0+H$581+H$590+H$599+H$606+H$614</f>
        <v>55014300</v>
      </c>
      <c r="I580" s="160">
        <f>0+I$581+I$590+I$599+I$606+I$614</f>
        <v>54368431</v>
      </c>
      <c r="J580" s="299">
        <f t="shared" si="87"/>
        <v>98.8259979678011</v>
      </c>
    </row>
    <row r="581" spans="1:10" s="129" customFormat="1" ht="25.5">
      <c r="A581" s="133" t="s">
        <v>1112</v>
      </c>
      <c r="B581" s="130" t="s">
        <v>1099</v>
      </c>
      <c r="C581" s="130"/>
      <c r="D581" s="133"/>
      <c r="E581" s="133"/>
      <c r="F581" s="159" t="s">
        <v>1113</v>
      </c>
      <c r="G581" s="160">
        <f>0+G$583+G$584+G$586+G$588+G$589</f>
        <v>43362000</v>
      </c>
      <c r="H581" s="160">
        <f>0+H$583+H$584+H$586+H$588+H$589</f>
        <v>43362000</v>
      </c>
      <c r="I581" s="160">
        <f>0+I$583+I$584+I$586+I$588+I$589</f>
        <v>42851000</v>
      </c>
      <c r="J581" s="299">
        <f t="shared" si="87"/>
        <v>98.82154882154882</v>
      </c>
    </row>
    <row r="582" spans="1:10" s="129" customFormat="1" ht="12.75">
      <c r="A582" s="133"/>
      <c r="B582" s="130"/>
      <c r="C582" s="130"/>
      <c r="D582" s="133"/>
      <c r="E582" s="133" t="s">
        <v>558</v>
      </c>
      <c r="F582" s="131" t="s">
        <v>356</v>
      </c>
      <c r="G582" s="160">
        <f>0+G$583+G$584</f>
        <v>37013200</v>
      </c>
      <c r="H582" s="160">
        <f>0+H$583+H$584</f>
        <v>37013200</v>
      </c>
      <c r="I582" s="160">
        <f>0+I$583+I$584</f>
        <v>36818000</v>
      </c>
      <c r="J582" s="299">
        <f t="shared" si="87"/>
        <v>99.47262057860439</v>
      </c>
    </row>
    <row r="583" spans="1:10" s="129" customFormat="1" ht="12.75">
      <c r="A583" s="133"/>
      <c r="B583" s="130"/>
      <c r="C583" s="130" t="s">
        <v>19</v>
      </c>
      <c r="D583" s="133" t="s">
        <v>1114</v>
      </c>
      <c r="E583" s="270" t="s">
        <v>560</v>
      </c>
      <c r="F583" s="131" t="s">
        <v>358</v>
      </c>
      <c r="G583" s="161">
        <v>36624000</v>
      </c>
      <c r="H583" s="161">
        <v>36624000</v>
      </c>
      <c r="I583" s="132">
        <v>36624000</v>
      </c>
      <c r="J583" s="301">
        <f t="shared" si="87"/>
        <v>100</v>
      </c>
    </row>
    <row r="584" spans="1:10" s="129" customFormat="1" ht="12.75">
      <c r="A584" s="133"/>
      <c r="B584" s="130"/>
      <c r="C584" s="130" t="s">
        <v>19</v>
      </c>
      <c r="D584" s="133" t="s">
        <v>561</v>
      </c>
      <c r="E584" s="270" t="s">
        <v>1115</v>
      </c>
      <c r="F584" s="131" t="s">
        <v>359</v>
      </c>
      <c r="G584" s="161">
        <v>389200</v>
      </c>
      <c r="H584" s="161">
        <v>389200</v>
      </c>
      <c r="I584" s="132">
        <v>194000</v>
      </c>
      <c r="J584" s="301">
        <f t="shared" si="87"/>
        <v>49.84583761562179</v>
      </c>
    </row>
    <row r="585" spans="1:10" s="129" customFormat="1" ht="12.75">
      <c r="A585" s="133"/>
      <c r="B585" s="130"/>
      <c r="C585" s="130"/>
      <c r="D585" s="133"/>
      <c r="E585" s="133" t="s">
        <v>1114</v>
      </c>
      <c r="F585" s="131" t="s">
        <v>362</v>
      </c>
      <c r="G585" s="160">
        <f>0+G$586</f>
        <v>765800</v>
      </c>
      <c r="H585" s="160">
        <f>0+H$586</f>
        <v>765800</v>
      </c>
      <c r="I585" s="160">
        <f>0+I$586</f>
        <v>450000</v>
      </c>
      <c r="J585" s="299">
        <f t="shared" si="87"/>
        <v>58.76207887176809</v>
      </c>
    </row>
    <row r="586" spans="1:10" s="129" customFormat="1" ht="12.75">
      <c r="A586" s="133"/>
      <c r="B586" s="130"/>
      <c r="C586" s="130" t="s">
        <v>19</v>
      </c>
      <c r="D586" s="133" t="s">
        <v>1116</v>
      </c>
      <c r="E586" s="270" t="s">
        <v>1117</v>
      </c>
      <c r="F586" s="131" t="s">
        <v>362</v>
      </c>
      <c r="G586" s="161">
        <v>765800</v>
      </c>
      <c r="H586" s="161">
        <v>765800</v>
      </c>
      <c r="I586" s="132">
        <v>450000</v>
      </c>
      <c r="J586" s="301">
        <f t="shared" si="87"/>
        <v>58.76207887176809</v>
      </c>
    </row>
    <row r="587" spans="1:10" s="129" customFormat="1" ht="12.75">
      <c r="A587" s="133"/>
      <c r="B587" s="130"/>
      <c r="C587" s="130"/>
      <c r="D587" s="133"/>
      <c r="E587" s="133" t="s">
        <v>561</v>
      </c>
      <c r="F587" s="131" t="s">
        <v>363</v>
      </c>
      <c r="G587" s="160">
        <f>0+G$588+G$589</f>
        <v>5583000</v>
      </c>
      <c r="H587" s="160">
        <f>0+H$588+H$589</f>
        <v>5583000</v>
      </c>
      <c r="I587" s="160">
        <f>0+I$588+I$589</f>
        <v>5583000</v>
      </c>
      <c r="J587" s="299">
        <f t="shared" si="87"/>
        <v>100</v>
      </c>
    </row>
    <row r="588" spans="1:10" s="129" customFormat="1" ht="12.75">
      <c r="A588" s="133"/>
      <c r="B588" s="130"/>
      <c r="C588" s="130" t="s">
        <v>19</v>
      </c>
      <c r="D588" s="133" t="s">
        <v>1118</v>
      </c>
      <c r="E588" s="270" t="s">
        <v>563</v>
      </c>
      <c r="F588" s="131" t="s">
        <v>365</v>
      </c>
      <c r="G588" s="161">
        <v>4960000</v>
      </c>
      <c r="H588" s="161">
        <v>4960000</v>
      </c>
      <c r="I588" s="132">
        <v>4960000</v>
      </c>
      <c r="J588" s="301">
        <f t="shared" si="87"/>
        <v>100</v>
      </c>
    </row>
    <row r="589" spans="1:10" s="129" customFormat="1" ht="25.5">
      <c r="A589" s="133"/>
      <c r="B589" s="130"/>
      <c r="C589" s="130" t="s">
        <v>19</v>
      </c>
      <c r="D589" s="133" t="s">
        <v>1119</v>
      </c>
      <c r="E589" s="270" t="s">
        <v>565</v>
      </c>
      <c r="F589" s="131" t="s">
        <v>366</v>
      </c>
      <c r="G589" s="161">
        <v>623000</v>
      </c>
      <c r="H589" s="161">
        <v>623000</v>
      </c>
      <c r="I589" s="132">
        <v>623000</v>
      </c>
      <c r="J589" s="301">
        <f t="shared" si="87"/>
        <v>100</v>
      </c>
    </row>
    <row r="590" spans="1:10" s="129" customFormat="1" ht="25.5">
      <c r="A590" s="133" t="s">
        <v>1120</v>
      </c>
      <c r="B590" s="130" t="s">
        <v>1099</v>
      </c>
      <c r="C590" s="130"/>
      <c r="D590" s="133"/>
      <c r="E590" s="133"/>
      <c r="F590" s="159" t="s">
        <v>1121</v>
      </c>
      <c r="G590" s="160">
        <f>0+G$592+G$593+G$595+G$597+G$598</f>
        <v>2844600</v>
      </c>
      <c r="H590" s="160">
        <f>0+H$592+H$593+H$595+H$597+H$598</f>
        <v>2844600</v>
      </c>
      <c r="I590" s="160">
        <f>0+I$592+I$593+I$595+I$597+I$598</f>
        <v>2843280</v>
      </c>
      <c r="J590" s="299">
        <f t="shared" si="87"/>
        <v>99.95359628770302</v>
      </c>
    </row>
    <row r="591" spans="1:10" s="129" customFormat="1" ht="12.75">
      <c r="A591" s="133"/>
      <c r="B591" s="130"/>
      <c r="C591" s="130"/>
      <c r="D591" s="133"/>
      <c r="E591" s="133" t="s">
        <v>569</v>
      </c>
      <c r="F591" s="131" t="s">
        <v>373</v>
      </c>
      <c r="G591" s="160">
        <f>0+G$592+G$593</f>
        <v>1831600</v>
      </c>
      <c r="H591" s="160">
        <f>0+H$592+H$593</f>
        <v>1831600</v>
      </c>
      <c r="I591" s="160">
        <f>0+I$592+I$593</f>
        <v>1831600</v>
      </c>
      <c r="J591" s="299">
        <f t="shared" si="87"/>
        <v>100</v>
      </c>
    </row>
    <row r="592" spans="1:10" s="129" customFormat="1" ht="12.75">
      <c r="A592" s="133"/>
      <c r="B592" s="130"/>
      <c r="C592" s="130" t="s">
        <v>19</v>
      </c>
      <c r="D592" s="133" t="s">
        <v>1122</v>
      </c>
      <c r="E592" s="270" t="s">
        <v>1025</v>
      </c>
      <c r="F592" s="131" t="s">
        <v>374</v>
      </c>
      <c r="G592" s="161">
        <v>42600</v>
      </c>
      <c r="H592" s="161">
        <v>42600</v>
      </c>
      <c r="I592" s="132">
        <v>42600</v>
      </c>
      <c r="J592" s="301">
        <f t="shared" si="87"/>
        <v>100</v>
      </c>
    </row>
    <row r="593" spans="1:10" s="129" customFormat="1" ht="12.75">
      <c r="A593" s="133"/>
      <c r="B593" s="130"/>
      <c r="C593" s="130" t="s">
        <v>19</v>
      </c>
      <c r="D593" s="133" t="s">
        <v>1123</v>
      </c>
      <c r="E593" s="270" t="s">
        <v>571</v>
      </c>
      <c r="F593" s="131" t="s">
        <v>376</v>
      </c>
      <c r="G593" s="161">
        <v>1789000</v>
      </c>
      <c r="H593" s="161">
        <v>1789000</v>
      </c>
      <c r="I593" s="132">
        <v>1789000</v>
      </c>
      <c r="J593" s="301">
        <f t="shared" si="87"/>
        <v>100</v>
      </c>
    </row>
    <row r="594" spans="1:10" s="129" customFormat="1" ht="12.75">
      <c r="A594" s="133"/>
      <c r="B594" s="130"/>
      <c r="C594" s="130"/>
      <c r="D594" s="133"/>
      <c r="E594" s="133" t="s">
        <v>543</v>
      </c>
      <c r="F594" s="131" t="s">
        <v>380</v>
      </c>
      <c r="G594" s="160">
        <f>0+G$595</f>
        <v>687500</v>
      </c>
      <c r="H594" s="160">
        <f>0+H$595</f>
        <v>687500</v>
      </c>
      <c r="I594" s="160">
        <f>0+I$595</f>
        <v>687500</v>
      </c>
      <c r="J594" s="299">
        <f t="shared" si="87"/>
        <v>100</v>
      </c>
    </row>
    <row r="595" spans="1:10" s="129" customFormat="1" ht="12.75">
      <c r="A595" s="133"/>
      <c r="B595" s="130"/>
      <c r="C595" s="130" t="s">
        <v>19</v>
      </c>
      <c r="D595" s="133" t="s">
        <v>1124</v>
      </c>
      <c r="E595" s="270" t="s">
        <v>572</v>
      </c>
      <c r="F595" s="131" t="s">
        <v>389</v>
      </c>
      <c r="G595" s="161">
        <v>687500</v>
      </c>
      <c r="H595" s="161">
        <v>687500</v>
      </c>
      <c r="I595" s="132">
        <v>687500</v>
      </c>
      <c r="J595" s="301">
        <f t="shared" si="87"/>
        <v>100</v>
      </c>
    </row>
    <row r="596" spans="1:10" s="129" customFormat="1" ht="12.75">
      <c r="A596" s="133"/>
      <c r="B596" s="130"/>
      <c r="C596" s="130"/>
      <c r="D596" s="133"/>
      <c r="E596" s="133" t="s">
        <v>550</v>
      </c>
      <c r="F596" s="131" t="s">
        <v>391</v>
      </c>
      <c r="G596" s="160">
        <f>0+G$597+G$598</f>
        <v>325500</v>
      </c>
      <c r="H596" s="160">
        <f>0+H$597+H$598</f>
        <v>325500</v>
      </c>
      <c r="I596" s="160">
        <f>0+I$597+I$598</f>
        <v>324180</v>
      </c>
      <c r="J596" s="299">
        <f t="shared" si="87"/>
        <v>99.59447004608295</v>
      </c>
    </row>
    <row r="597" spans="1:10" s="129" customFormat="1" ht="12.75">
      <c r="A597" s="133"/>
      <c r="B597" s="130"/>
      <c r="C597" s="130" t="s">
        <v>19</v>
      </c>
      <c r="D597" s="133" t="s">
        <v>1125</v>
      </c>
      <c r="E597" s="270" t="s">
        <v>1126</v>
      </c>
      <c r="F597" s="131" t="s">
        <v>393</v>
      </c>
      <c r="G597" s="161">
        <v>45000</v>
      </c>
      <c r="H597" s="161">
        <v>45000</v>
      </c>
      <c r="I597" s="132">
        <v>43680</v>
      </c>
      <c r="J597" s="301">
        <f t="shared" si="87"/>
        <v>97.06666666666666</v>
      </c>
    </row>
    <row r="598" spans="1:10" s="129" customFormat="1" ht="12.75">
      <c r="A598" s="133"/>
      <c r="B598" s="130"/>
      <c r="C598" s="130" t="s">
        <v>19</v>
      </c>
      <c r="D598" s="133" t="s">
        <v>566</v>
      </c>
      <c r="E598" s="270" t="s">
        <v>551</v>
      </c>
      <c r="F598" s="131" t="s">
        <v>391</v>
      </c>
      <c r="G598" s="161">
        <v>280500</v>
      </c>
      <c r="H598" s="161">
        <v>280500</v>
      </c>
      <c r="I598" s="132">
        <v>280500</v>
      </c>
      <c r="J598" s="301">
        <f t="shared" si="87"/>
        <v>100</v>
      </c>
    </row>
    <row r="599" spans="1:10" s="129" customFormat="1" ht="63.75">
      <c r="A599" s="133" t="s">
        <v>1127</v>
      </c>
      <c r="B599" s="130" t="s">
        <v>1099</v>
      </c>
      <c r="C599" s="130"/>
      <c r="D599" s="133"/>
      <c r="E599" s="133"/>
      <c r="F599" s="159" t="s">
        <v>1128</v>
      </c>
      <c r="G599" s="160">
        <f>0+G$601+G$603+G$605</f>
        <v>644000</v>
      </c>
      <c r="H599" s="160">
        <f>0+H$601+H$603+H$605</f>
        <v>644000</v>
      </c>
      <c r="I599" s="160">
        <f>0+I$601+I$603+I$605</f>
        <v>583451</v>
      </c>
      <c r="J599" s="299">
        <f t="shared" si="87"/>
        <v>90.59798136645962</v>
      </c>
    </row>
    <row r="600" spans="1:10" s="129" customFormat="1" ht="12.75">
      <c r="A600" s="133"/>
      <c r="B600" s="130"/>
      <c r="C600" s="130"/>
      <c r="D600" s="133"/>
      <c r="E600" s="133" t="s">
        <v>566</v>
      </c>
      <c r="F600" s="131" t="s">
        <v>368</v>
      </c>
      <c r="G600" s="160">
        <f>0+G$601</f>
        <v>5000</v>
      </c>
      <c r="H600" s="160">
        <f>0+H$601</f>
        <v>5000</v>
      </c>
      <c r="I600" s="160">
        <f>0+I$601</f>
        <v>5000</v>
      </c>
      <c r="J600" s="299">
        <f t="shared" si="87"/>
        <v>100</v>
      </c>
    </row>
    <row r="601" spans="1:10" s="129" customFormat="1" ht="12.75">
      <c r="A601" s="133"/>
      <c r="B601" s="130"/>
      <c r="C601" s="130" t="s">
        <v>44</v>
      </c>
      <c r="D601" s="133" t="s">
        <v>569</v>
      </c>
      <c r="E601" s="270" t="s">
        <v>1129</v>
      </c>
      <c r="F601" s="131" t="s">
        <v>371</v>
      </c>
      <c r="G601" s="161">
        <v>5000</v>
      </c>
      <c r="H601" s="161">
        <v>5000</v>
      </c>
      <c r="I601" s="132">
        <v>5000</v>
      </c>
      <c r="J601" s="301">
        <f t="shared" si="87"/>
        <v>100</v>
      </c>
    </row>
    <row r="602" spans="1:10" s="129" customFormat="1" ht="12.75">
      <c r="A602" s="133"/>
      <c r="B602" s="130"/>
      <c r="C602" s="130"/>
      <c r="D602" s="133"/>
      <c r="E602" s="133" t="s">
        <v>569</v>
      </c>
      <c r="F602" s="131" t="s">
        <v>373</v>
      </c>
      <c r="G602" s="160">
        <f>0+G$603</f>
        <v>154550</v>
      </c>
      <c r="H602" s="160">
        <f>0+H$603</f>
        <v>154550</v>
      </c>
      <c r="I602" s="160">
        <f>0+I$603</f>
        <v>154550</v>
      </c>
      <c r="J602" s="299">
        <f t="shared" si="87"/>
        <v>100</v>
      </c>
    </row>
    <row r="603" spans="1:10" s="129" customFormat="1" ht="12.75">
      <c r="A603" s="133"/>
      <c r="B603" s="130"/>
      <c r="C603" s="130" t="s">
        <v>44</v>
      </c>
      <c r="D603" s="133" t="s">
        <v>543</v>
      </c>
      <c r="E603" s="270" t="s">
        <v>1025</v>
      </c>
      <c r="F603" s="131" t="s">
        <v>374</v>
      </c>
      <c r="G603" s="161">
        <v>154550</v>
      </c>
      <c r="H603" s="161">
        <v>154550</v>
      </c>
      <c r="I603" s="132">
        <v>154550</v>
      </c>
      <c r="J603" s="301">
        <f t="shared" si="87"/>
        <v>100</v>
      </c>
    </row>
    <row r="604" spans="1:10" s="129" customFormat="1" ht="12.75">
      <c r="A604" s="133"/>
      <c r="B604" s="130"/>
      <c r="C604" s="130"/>
      <c r="D604" s="133"/>
      <c r="E604" s="133" t="s">
        <v>543</v>
      </c>
      <c r="F604" s="131" t="s">
        <v>380</v>
      </c>
      <c r="G604" s="160">
        <f>0+G$605</f>
        <v>484450</v>
      </c>
      <c r="H604" s="160">
        <f>0+H$605</f>
        <v>484450</v>
      </c>
      <c r="I604" s="160">
        <f>0+I$605</f>
        <v>423901</v>
      </c>
      <c r="J604" s="299">
        <f t="shared" si="87"/>
        <v>87.50149654247085</v>
      </c>
    </row>
    <row r="605" spans="1:10" s="129" customFormat="1" ht="12.75">
      <c r="A605" s="133"/>
      <c r="B605" s="130"/>
      <c r="C605" s="130" t="s">
        <v>44</v>
      </c>
      <c r="D605" s="133" t="s">
        <v>1042</v>
      </c>
      <c r="E605" s="270" t="s">
        <v>572</v>
      </c>
      <c r="F605" s="131" t="s">
        <v>389</v>
      </c>
      <c r="G605" s="161">
        <v>484450</v>
      </c>
      <c r="H605" s="161">
        <v>484450</v>
      </c>
      <c r="I605" s="132">
        <v>423901</v>
      </c>
      <c r="J605" s="301">
        <f t="shared" si="87"/>
        <v>87.50149654247085</v>
      </c>
    </row>
    <row r="606" spans="1:10" s="129" customFormat="1" ht="12.75">
      <c r="A606" s="133" t="s">
        <v>1130</v>
      </c>
      <c r="B606" s="130" t="s">
        <v>1099</v>
      </c>
      <c r="C606" s="130"/>
      <c r="D606" s="133"/>
      <c r="E606" s="133"/>
      <c r="F606" s="159" t="s">
        <v>788</v>
      </c>
      <c r="G606" s="160">
        <f>0+G$608+G$610+G$611+G$613</f>
        <v>8110700</v>
      </c>
      <c r="H606" s="160">
        <f>0+H$608+H$610+H$611+H$613</f>
        <v>8110700</v>
      </c>
      <c r="I606" s="160">
        <f>0+I$608+I$610+I$611+I$613</f>
        <v>8090700</v>
      </c>
      <c r="J606" s="299">
        <f t="shared" si="87"/>
        <v>99.75341215924642</v>
      </c>
    </row>
    <row r="607" spans="1:10" s="129" customFormat="1" ht="12.75">
      <c r="A607" s="133"/>
      <c r="B607" s="130"/>
      <c r="C607" s="130"/>
      <c r="D607" s="133"/>
      <c r="E607" s="133" t="s">
        <v>789</v>
      </c>
      <c r="F607" s="131" t="s">
        <v>400</v>
      </c>
      <c r="G607" s="160">
        <f>0+G$608</f>
        <v>1208400</v>
      </c>
      <c r="H607" s="160">
        <f>0+H$608</f>
        <v>1208400</v>
      </c>
      <c r="I607" s="160">
        <f>0+I$608</f>
        <v>1208400</v>
      </c>
      <c r="J607" s="299">
        <f t="shared" si="87"/>
        <v>100</v>
      </c>
    </row>
    <row r="608" spans="1:10" s="129" customFormat="1" ht="25.5" customHeight="1">
      <c r="A608" s="133"/>
      <c r="B608" s="130"/>
      <c r="C608" s="130" t="s">
        <v>19</v>
      </c>
      <c r="D608" s="133" t="s">
        <v>1131</v>
      </c>
      <c r="E608" s="270" t="s">
        <v>1132</v>
      </c>
      <c r="F608" s="131" t="s">
        <v>401</v>
      </c>
      <c r="G608" s="161">
        <v>1208400</v>
      </c>
      <c r="H608" s="161">
        <v>1208400</v>
      </c>
      <c r="I608" s="132">
        <v>1208400</v>
      </c>
      <c r="J608" s="301">
        <f t="shared" si="87"/>
        <v>100</v>
      </c>
    </row>
    <row r="609" spans="1:10" s="129" customFormat="1" ht="12.75">
      <c r="A609" s="133"/>
      <c r="B609" s="130"/>
      <c r="C609" s="130"/>
      <c r="D609" s="133"/>
      <c r="E609" s="133" t="s">
        <v>619</v>
      </c>
      <c r="F609" s="131" t="s">
        <v>404</v>
      </c>
      <c r="G609" s="160">
        <f>0+G$610+G$611</f>
        <v>130000</v>
      </c>
      <c r="H609" s="160">
        <f>0+H$610+H$611</f>
        <v>130000</v>
      </c>
      <c r="I609" s="160">
        <f>0+I$610+I$611</f>
        <v>110000</v>
      </c>
      <c r="J609" s="299">
        <f t="shared" si="87"/>
        <v>84.61538461538461</v>
      </c>
    </row>
    <row r="610" spans="1:10" s="129" customFormat="1" ht="12.75">
      <c r="A610" s="133"/>
      <c r="B610" s="130"/>
      <c r="C610" s="130" t="s">
        <v>19</v>
      </c>
      <c r="D610" s="133" t="s">
        <v>1133</v>
      </c>
      <c r="E610" s="270" t="s">
        <v>1134</v>
      </c>
      <c r="F610" s="131" t="s">
        <v>405</v>
      </c>
      <c r="G610" s="161">
        <v>110000</v>
      </c>
      <c r="H610" s="161">
        <v>110000</v>
      </c>
      <c r="I610" s="132">
        <v>110000</v>
      </c>
      <c r="J610" s="301">
        <f t="shared" si="87"/>
        <v>100</v>
      </c>
    </row>
    <row r="611" spans="1:10" s="129" customFormat="1" ht="12.75">
      <c r="A611" s="133"/>
      <c r="B611" s="130"/>
      <c r="C611" s="130" t="s">
        <v>19</v>
      </c>
      <c r="D611" s="133" t="s">
        <v>1135</v>
      </c>
      <c r="E611" s="270" t="s">
        <v>621</v>
      </c>
      <c r="F611" s="131" t="s">
        <v>407</v>
      </c>
      <c r="G611" s="161">
        <v>20000</v>
      </c>
      <c r="H611" s="161">
        <v>20000</v>
      </c>
      <c r="I611" s="132">
        <v>0</v>
      </c>
      <c r="J611" s="301" t="str">
        <f t="shared" si="87"/>
        <v>-</v>
      </c>
    </row>
    <row r="612" spans="1:10" s="129" customFormat="1" ht="38.25">
      <c r="A612" s="133"/>
      <c r="B612" s="130"/>
      <c r="C612" s="130"/>
      <c r="D612" s="133"/>
      <c r="E612" s="133" t="s">
        <v>523</v>
      </c>
      <c r="F612" s="131" t="s">
        <v>524</v>
      </c>
      <c r="G612" s="160">
        <f>0+G$613</f>
        <v>6772300</v>
      </c>
      <c r="H612" s="160">
        <f>0+H$613</f>
        <v>6772300</v>
      </c>
      <c r="I612" s="160">
        <f>0+I$613</f>
        <v>6772300</v>
      </c>
      <c r="J612" s="299">
        <f t="shared" si="87"/>
        <v>100</v>
      </c>
    </row>
    <row r="613" spans="1:10" s="129" customFormat="1" ht="25.5">
      <c r="A613" s="133"/>
      <c r="B613" s="130"/>
      <c r="C613" s="130" t="s">
        <v>321</v>
      </c>
      <c r="D613" s="133" t="s">
        <v>1136</v>
      </c>
      <c r="E613" s="270" t="s">
        <v>525</v>
      </c>
      <c r="F613" s="131" t="s">
        <v>526</v>
      </c>
      <c r="G613" s="161">
        <v>6772300</v>
      </c>
      <c r="H613" s="161">
        <v>6772300</v>
      </c>
      <c r="I613" s="132">
        <v>6772300</v>
      </c>
      <c r="J613" s="301">
        <f t="shared" si="87"/>
        <v>100</v>
      </c>
    </row>
    <row r="614" spans="1:10" s="129" customFormat="1" ht="12.75">
      <c r="A614" s="133" t="s">
        <v>1137</v>
      </c>
      <c r="B614" s="130" t="s">
        <v>1099</v>
      </c>
      <c r="C614" s="130"/>
      <c r="D614" s="133"/>
      <c r="E614" s="133"/>
      <c r="F614" s="159" t="s">
        <v>1138</v>
      </c>
      <c r="G614" s="160">
        <f aca="true" t="shared" si="88" ref="G614:I615">0+G$616</f>
        <v>53000</v>
      </c>
      <c r="H614" s="160">
        <f t="shared" si="88"/>
        <v>53000</v>
      </c>
      <c r="I614" s="160">
        <f t="shared" si="88"/>
        <v>0</v>
      </c>
      <c r="J614" s="299" t="str">
        <f t="shared" si="87"/>
        <v>-</v>
      </c>
    </row>
    <row r="615" spans="1:10" s="129" customFormat="1" ht="12.75">
      <c r="A615" s="133"/>
      <c r="B615" s="130"/>
      <c r="C615" s="130"/>
      <c r="D615" s="133"/>
      <c r="E615" s="133" t="s">
        <v>812</v>
      </c>
      <c r="F615" s="131" t="s">
        <v>445</v>
      </c>
      <c r="G615" s="160">
        <f t="shared" si="88"/>
        <v>53000</v>
      </c>
      <c r="H615" s="160">
        <f t="shared" si="88"/>
        <v>53000</v>
      </c>
      <c r="I615" s="160">
        <f t="shared" si="88"/>
        <v>0</v>
      </c>
      <c r="J615" s="299" t="str">
        <f t="shared" si="87"/>
        <v>-</v>
      </c>
    </row>
    <row r="616" spans="1:10" s="129" customFormat="1" ht="12.75">
      <c r="A616" s="133"/>
      <c r="B616" s="130"/>
      <c r="C616" s="130" t="s">
        <v>321</v>
      </c>
      <c r="D616" s="133" t="s">
        <v>1139</v>
      </c>
      <c r="E616" s="270" t="s">
        <v>814</v>
      </c>
      <c r="F616" s="131" t="s">
        <v>452</v>
      </c>
      <c r="G616" s="161">
        <v>53000</v>
      </c>
      <c r="H616" s="161">
        <v>53000</v>
      </c>
      <c r="I616" s="132">
        <v>0</v>
      </c>
      <c r="J616" s="301" t="str">
        <f t="shared" si="87"/>
        <v>-</v>
      </c>
    </row>
    <row r="617" spans="1:10" s="129" customFormat="1" ht="12.75">
      <c r="A617" s="266" t="s">
        <v>2613</v>
      </c>
      <c r="B617" s="267"/>
      <c r="C617" s="267"/>
      <c r="D617" s="266"/>
      <c r="E617" s="266"/>
      <c r="F617" s="268" t="s">
        <v>2614</v>
      </c>
      <c r="G617" s="269">
        <f>G618</f>
        <v>3024131</v>
      </c>
      <c r="H617" s="269">
        <f>H618</f>
        <v>3024131</v>
      </c>
      <c r="I617" s="269">
        <f>I618</f>
        <v>2996779.9699999997</v>
      </c>
      <c r="J617" s="298">
        <f aca="true" t="shared" si="89" ref="J617:J635">IF(OR($H617=0,$I617=0),"-",$I617/$H617*100)</f>
        <v>99.09557390205649</v>
      </c>
    </row>
    <row r="618" spans="1:10" s="129" customFormat="1" ht="25.5">
      <c r="A618" s="133" t="s">
        <v>1140</v>
      </c>
      <c r="B618" s="130"/>
      <c r="C618" s="130"/>
      <c r="D618" s="133"/>
      <c r="E618" s="133"/>
      <c r="F618" s="159" t="s">
        <v>1141</v>
      </c>
      <c r="G618" s="160">
        <f>0+G$619+G$628</f>
        <v>3024131</v>
      </c>
      <c r="H618" s="160">
        <f>0+H$619+H$628</f>
        <v>3024131</v>
      </c>
      <c r="I618" s="160">
        <f>0+I$619+I$628</f>
        <v>2996779.9699999997</v>
      </c>
      <c r="J618" s="299">
        <f t="shared" si="89"/>
        <v>99.09557390205649</v>
      </c>
    </row>
    <row r="619" spans="1:10" s="129" customFormat="1" ht="25.5">
      <c r="A619" s="133" t="s">
        <v>1142</v>
      </c>
      <c r="B619" s="130" t="s">
        <v>1080</v>
      </c>
      <c r="C619" s="130"/>
      <c r="D619" s="133"/>
      <c r="E619" s="133"/>
      <c r="F619" s="159" t="s">
        <v>1113</v>
      </c>
      <c r="G619" s="160">
        <f>0+G$621+G$622+G$624+G$626+G$627</f>
        <v>2402300</v>
      </c>
      <c r="H619" s="160">
        <f>0+H$621+H$622+H$624+H$626+H$627</f>
        <v>2402300</v>
      </c>
      <c r="I619" s="160">
        <f>0+I$621+I$622+I$624+I$626+I$627</f>
        <v>2402300</v>
      </c>
      <c r="J619" s="299">
        <f t="shared" si="89"/>
        <v>100</v>
      </c>
    </row>
    <row r="620" spans="1:10" s="129" customFormat="1" ht="12.75">
      <c r="A620" s="133"/>
      <c r="B620" s="130"/>
      <c r="C620" s="130"/>
      <c r="D620" s="133"/>
      <c r="E620" s="133" t="s">
        <v>558</v>
      </c>
      <c r="F620" s="131" t="s">
        <v>356</v>
      </c>
      <c r="G620" s="160">
        <f>0+G$621+G$622</f>
        <v>2082200</v>
      </c>
      <c r="H620" s="160">
        <f>0+H$621+H$622</f>
        <v>2082200</v>
      </c>
      <c r="I620" s="160">
        <f>0+I$621+I$622</f>
        <v>2082200</v>
      </c>
      <c r="J620" s="299">
        <f t="shared" si="89"/>
        <v>100</v>
      </c>
    </row>
    <row r="621" spans="1:10" s="129" customFormat="1" ht="12.75">
      <c r="A621" s="133"/>
      <c r="B621" s="130"/>
      <c r="C621" s="130" t="s">
        <v>19</v>
      </c>
      <c r="D621" s="133" t="s">
        <v>1143</v>
      </c>
      <c r="E621" s="270" t="s">
        <v>560</v>
      </c>
      <c r="F621" s="131" t="s">
        <v>358</v>
      </c>
      <c r="G621" s="161">
        <v>2073000</v>
      </c>
      <c r="H621" s="161">
        <v>2073000</v>
      </c>
      <c r="I621" s="132">
        <v>2073000</v>
      </c>
      <c r="J621" s="301">
        <f t="shared" si="89"/>
        <v>100</v>
      </c>
    </row>
    <row r="622" spans="1:10" s="129" customFormat="1" ht="12.75">
      <c r="A622" s="133"/>
      <c r="B622" s="130"/>
      <c r="C622" s="130" t="s">
        <v>19</v>
      </c>
      <c r="D622" s="133" t="s">
        <v>550</v>
      </c>
      <c r="E622" s="270" t="s">
        <v>1115</v>
      </c>
      <c r="F622" s="131" t="s">
        <v>359</v>
      </c>
      <c r="G622" s="161">
        <v>9200</v>
      </c>
      <c r="H622" s="161">
        <v>9200</v>
      </c>
      <c r="I622" s="132">
        <v>9200</v>
      </c>
      <c r="J622" s="301">
        <f t="shared" si="89"/>
        <v>100</v>
      </c>
    </row>
    <row r="623" spans="1:10" s="129" customFormat="1" ht="12.75">
      <c r="A623" s="133"/>
      <c r="B623" s="130"/>
      <c r="C623" s="130"/>
      <c r="D623" s="133"/>
      <c r="E623" s="133" t="s">
        <v>1114</v>
      </c>
      <c r="F623" s="131" t="s">
        <v>362</v>
      </c>
      <c r="G623" s="160">
        <f>0+G$624</f>
        <v>4800</v>
      </c>
      <c r="H623" s="160">
        <f>0+H$624</f>
        <v>4800</v>
      </c>
      <c r="I623" s="160">
        <f>0+I$624</f>
        <v>4800</v>
      </c>
      <c r="J623" s="299">
        <f t="shared" si="89"/>
        <v>100</v>
      </c>
    </row>
    <row r="624" spans="1:10" s="129" customFormat="1" ht="12.75">
      <c r="A624" s="133"/>
      <c r="B624" s="130"/>
      <c r="C624" s="130" t="s">
        <v>19</v>
      </c>
      <c r="D624" s="133" t="s">
        <v>1144</v>
      </c>
      <c r="E624" s="270" t="s">
        <v>1117</v>
      </c>
      <c r="F624" s="131" t="s">
        <v>362</v>
      </c>
      <c r="G624" s="161">
        <v>4800</v>
      </c>
      <c r="H624" s="161">
        <v>4800</v>
      </c>
      <c r="I624" s="132">
        <v>4800</v>
      </c>
      <c r="J624" s="301">
        <f t="shared" si="89"/>
        <v>100</v>
      </c>
    </row>
    <row r="625" spans="1:10" s="129" customFormat="1" ht="12.75">
      <c r="A625" s="133"/>
      <c r="B625" s="130"/>
      <c r="C625" s="130"/>
      <c r="D625" s="133"/>
      <c r="E625" s="133" t="s">
        <v>561</v>
      </c>
      <c r="F625" s="131" t="s">
        <v>363</v>
      </c>
      <c r="G625" s="160">
        <f>0+G$626+G$627</f>
        <v>315300</v>
      </c>
      <c r="H625" s="160">
        <f>0+H$626+H$627</f>
        <v>315300</v>
      </c>
      <c r="I625" s="160">
        <f>0+I$626+I$627</f>
        <v>315300</v>
      </c>
      <c r="J625" s="299">
        <f t="shared" si="89"/>
        <v>100</v>
      </c>
    </row>
    <row r="626" spans="1:10" s="129" customFormat="1" ht="12.75">
      <c r="A626" s="133"/>
      <c r="B626" s="130"/>
      <c r="C626" s="130" t="s">
        <v>19</v>
      </c>
      <c r="D626" s="133" t="s">
        <v>1145</v>
      </c>
      <c r="E626" s="270" t="s">
        <v>563</v>
      </c>
      <c r="F626" s="131" t="s">
        <v>365</v>
      </c>
      <c r="G626" s="161">
        <v>280000</v>
      </c>
      <c r="H626" s="161">
        <v>280000</v>
      </c>
      <c r="I626" s="132">
        <v>280000</v>
      </c>
      <c r="J626" s="301">
        <f t="shared" si="89"/>
        <v>100</v>
      </c>
    </row>
    <row r="627" spans="1:10" s="129" customFormat="1" ht="25.5">
      <c r="A627" s="133"/>
      <c r="B627" s="130"/>
      <c r="C627" s="130" t="s">
        <v>19</v>
      </c>
      <c r="D627" s="133" t="s">
        <v>1146</v>
      </c>
      <c r="E627" s="270" t="s">
        <v>565</v>
      </c>
      <c r="F627" s="131" t="s">
        <v>366</v>
      </c>
      <c r="G627" s="161">
        <v>35300</v>
      </c>
      <c r="H627" s="161">
        <v>35300</v>
      </c>
      <c r="I627" s="132">
        <v>35300</v>
      </c>
      <c r="J627" s="301">
        <f t="shared" si="89"/>
        <v>100</v>
      </c>
    </row>
    <row r="628" spans="1:10" s="129" customFormat="1" ht="13.5" customHeight="1">
      <c r="A628" s="133" t="s">
        <v>1147</v>
      </c>
      <c r="B628" s="130" t="s">
        <v>1080</v>
      </c>
      <c r="C628" s="130"/>
      <c r="D628" s="133"/>
      <c r="E628" s="133"/>
      <c r="F628" s="159" t="s">
        <v>1148</v>
      </c>
      <c r="G628" s="160">
        <f>0+G$630+G$631+G$633+G$634+G$635</f>
        <v>621831</v>
      </c>
      <c r="H628" s="160">
        <f>0+H$630+H$631+H$633+H$634+H$635</f>
        <v>621831</v>
      </c>
      <c r="I628" s="160">
        <f>0+I$630+I$631+I$633+I$634+I$635</f>
        <v>594479.97</v>
      </c>
      <c r="J628" s="299">
        <f t="shared" si="89"/>
        <v>95.6015332140083</v>
      </c>
    </row>
    <row r="629" spans="1:10" s="129" customFormat="1" ht="12.75">
      <c r="A629" s="133"/>
      <c r="B629" s="130"/>
      <c r="C629" s="130"/>
      <c r="D629" s="133"/>
      <c r="E629" s="133" t="s">
        <v>569</v>
      </c>
      <c r="F629" s="131" t="s">
        <v>373</v>
      </c>
      <c r="G629" s="160">
        <f>0+G$630+G$631</f>
        <v>563614</v>
      </c>
      <c r="H629" s="160">
        <f>0+H$630+H$631</f>
        <v>563614</v>
      </c>
      <c r="I629" s="160">
        <f>0+I$630+I$631</f>
        <v>537120.8300000001</v>
      </c>
      <c r="J629" s="299">
        <f t="shared" si="89"/>
        <v>95.2994123637809</v>
      </c>
    </row>
    <row r="630" spans="1:10" s="129" customFormat="1" ht="12.75">
      <c r="A630" s="133"/>
      <c r="B630" s="130"/>
      <c r="C630" s="130" t="s">
        <v>19</v>
      </c>
      <c r="D630" s="133" t="s">
        <v>1149</v>
      </c>
      <c r="E630" s="270" t="s">
        <v>1150</v>
      </c>
      <c r="F630" s="131" t="s">
        <v>375</v>
      </c>
      <c r="G630" s="161">
        <v>188614</v>
      </c>
      <c r="H630" s="161">
        <v>188614</v>
      </c>
      <c r="I630" s="132">
        <v>188614</v>
      </c>
      <c r="J630" s="301">
        <f t="shared" si="89"/>
        <v>100</v>
      </c>
    </row>
    <row r="631" spans="1:10" s="129" customFormat="1" ht="12.75">
      <c r="A631" s="133"/>
      <c r="B631" s="130"/>
      <c r="C631" s="130" t="s">
        <v>19</v>
      </c>
      <c r="D631" s="133" t="s">
        <v>1151</v>
      </c>
      <c r="E631" s="270" t="s">
        <v>571</v>
      </c>
      <c r="F631" s="131" t="s">
        <v>376</v>
      </c>
      <c r="G631" s="161">
        <v>375000</v>
      </c>
      <c r="H631" s="161">
        <v>375000</v>
      </c>
      <c r="I631" s="132">
        <v>348506.83</v>
      </c>
      <c r="J631" s="301">
        <f t="shared" si="89"/>
        <v>92.93515466666668</v>
      </c>
    </row>
    <row r="632" spans="1:10" s="129" customFormat="1" ht="12.75">
      <c r="A632" s="133"/>
      <c r="B632" s="130"/>
      <c r="C632" s="130"/>
      <c r="D632" s="133"/>
      <c r="E632" s="133" t="s">
        <v>550</v>
      </c>
      <c r="F632" s="131" t="s">
        <v>391</v>
      </c>
      <c r="G632" s="160">
        <f>0+G$633+G$634+G$635</f>
        <v>58217</v>
      </c>
      <c r="H632" s="160">
        <f>0+H$633+H$634+H$635</f>
        <v>58217</v>
      </c>
      <c r="I632" s="160">
        <f>0+I$633+I$634+I$635</f>
        <v>57359.14</v>
      </c>
      <c r="J632" s="299">
        <f t="shared" si="89"/>
        <v>98.52644416579349</v>
      </c>
    </row>
    <row r="633" spans="1:10" s="129" customFormat="1" ht="25.5">
      <c r="A633" s="133"/>
      <c r="B633" s="130"/>
      <c r="C633" s="130" t="s">
        <v>19</v>
      </c>
      <c r="D633" s="133" t="s">
        <v>1152</v>
      </c>
      <c r="E633" s="270" t="s">
        <v>952</v>
      </c>
      <c r="F633" s="131" t="s">
        <v>392</v>
      </c>
      <c r="G633" s="161">
        <v>6671</v>
      </c>
      <c r="H633" s="161">
        <v>6671</v>
      </c>
      <c r="I633" s="132">
        <v>6670.2</v>
      </c>
      <c r="J633" s="301">
        <f t="shared" si="89"/>
        <v>99.98800779493328</v>
      </c>
    </row>
    <row r="634" spans="1:10" s="129" customFormat="1" ht="12.75">
      <c r="A634" s="133"/>
      <c r="B634" s="130"/>
      <c r="C634" s="130" t="s">
        <v>19</v>
      </c>
      <c r="D634" s="133" t="s">
        <v>1153</v>
      </c>
      <c r="E634" s="270" t="s">
        <v>1126</v>
      </c>
      <c r="F634" s="131" t="s">
        <v>393</v>
      </c>
      <c r="G634" s="161">
        <v>3546</v>
      </c>
      <c r="H634" s="161">
        <v>3546</v>
      </c>
      <c r="I634" s="132">
        <v>2730</v>
      </c>
      <c r="J634" s="301">
        <f t="shared" si="89"/>
        <v>76.98815566835871</v>
      </c>
    </row>
    <row r="635" spans="1:10" s="129" customFormat="1" ht="12.75">
      <c r="A635" s="133"/>
      <c r="B635" s="130"/>
      <c r="C635" s="130" t="s">
        <v>19</v>
      </c>
      <c r="D635" s="133" t="s">
        <v>1154</v>
      </c>
      <c r="E635" s="270" t="s">
        <v>551</v>
      </c>
      <c r="F635" s="131" t="s">
        <v>391</v>
      </c>
      <c r="G635" s="161">
        <v>48000</v>
      </c>
      <c r="H635" s="161">
        <v>48000</v>
      </c>
      <c r="I635" s="132">
        <v>47958.94</v>
      </c>
      <c r="J635" s="301">
        <f t="shared" si="89"/>
        <v>99.91445833333333</v>
      </c>
    </row>
    <row r="636" spans="1:10" s="129" customFormat="1" ht="13.5" customHeight="1">
      <c r="A636" s="266" t="s">
        <v>2615</v>
      </c>
      <c r="B636" s="267"/>
      <c r="C636" s="267"/>
      <c r="D636" s="266"/>
      <c r="E636" s="266"/>
      <c r="F636" s="268" t="s">
        <v>2616</v>
      </c>
      <c r="G636" s="269">
        <f>G637+G674</f>
        <v>21295657</v>
      </c>
      <c r="H636" s="269">
        <f>H637+H674</f>
        <v>21427832</v>
      </c>
      <c r="I636" s="269">
        <f>I637+I674</f>
        <v>21002674.119999994</v>
      </c>
      <c r="J636" s="298">
        <f>IF(OR($H636=0,$I636=0),"-",$I636/$H636*100)</f>
        <v>98.01586142732496</v>
      </c>
    </row>
    <row r="637" spans="1:10" s="129" customFormat="1" ht="25.5" customHeight="1">
      <c r="A637" s="133" t="s">
        <v>1155</v>
      </c>
      <c r="B637" s="130"/>
      <c r="C637" s="130"/>
      <c r="D637" s="133"/>
      <c r="E637" s="133"/>
      <c r="F637" s="159" t="s">
        <v>1156</v>
      </c>
      <c r="G637" s="160">
        <f>0+G$638+G$671</f>
        <v>13389857</v>
      </c>
      <c r="H637" s="160">
        <f>0+H$638+H$671</f>
        <v>13494042</v>
      </c>
      <c r="I637" s="160">
        <f>0+I$638+I$671</f>
        <v>13361314.569999995</v>
      </c>
      <c r="J637" s="299">
        <f aca="true" t="shared" si="90" ref="J637:J700">IF(OR($H637=0,$I637=0),"-",$I637/$H637*100)</f>
        <v>99.01639975627758</v>
      </c>
    </row>
    <row r="638" spans="1:10" s="129" customFormat="1" ht="25.5">
      <c r="A638" s="133" t="s">
        <v>1157</v>
      </c>
      <c r="B638" s="130" t="s">
        <v>1107</v>
      </c>
      <c r="C638" s="130"/>
      <c r="D638" s="133"/>
      <c r="E638" s="133"/>
      <c r="F638" s="159" t="s">
        <v>1158</v>
      </c>
      <c r="G638" s="160">
        <f>0+G$640+G$641+G$642+G$644+G$645+G$646+G$647+G$648+G$649+G$651+G$652+G$653+G$654+G$655+G$656+G$657+G$658+G$659+G$661+G$663+G$664+G$665+G$666+G$667+G$669+G$670</f>
        <v>13132557</v>
      </c>
      <c r="H638" s="160">
        <f>0+H$640+H$641+H$642+H$644+H$645+H$646+H$647+H$648+H$649+H$651+H$652+H$653+H$654+H$655+H$656+H$657+H$658+H$659+H$661+H$663+H$664+H$665+H$666+H$667+H$669+H$670</f>
        <v>13236742</v>
      </c>
      <c r="I638" s="160">
        <f>0+I$640+I$641+I$642+I$644+I$645+I$646+I$647+I$648+I$649+I$651+I$652+I$653+I$654+I$655+I$656+I$657+I$658+I$659+I$661+I$663+I$664+I$665+I$666+I$667+I$669+I$670</f>
        <v>13106197.449999996</v>
      </c>
      <c r="J638" s="299">
        <f t="shared" si="90"/>
        <v>99.0137712890377</v>
      </c>
    </row>
    <row r="639" spans="1:10" s="129" customFormat="1" ht="12.75">
      <c r="A639" s="133"/>
      <c r="B639" s="130"/>
      <c r="C639" s="130"/>
      <c r="D639" s="133"/>
      <c r="E639" s="133" t="s">
        <v>566</v>
      </c>
      <c r="F639" s="131" t="s">
        <v>368</v>
      </c>
      <c r="G639" s="160">
        <f>0+G$640+G$641+G$642</f>
        <v>587827</v>
      </c>
      <c r="H639" s="160">
        <f>0+H$640+H$641+H$642</f>
        <v>587827</v>
      </c>
      <c r="I639" s="160">
        <f>0+I$640+I$641+I$642</f>
        <v>555284.77</v>
      </c>
      <c r="J639" s="299">
        <f t="shared" si="90"/>
        <v>94.46397834737091</v>
      </c>
    </row>
    <row r="640" spans="1:10" s="129" customFormat="1" ht="12.75">
      <c r="A640" s="133"/>
      <c r="B640" s="130"/>
      <c r="C640" s="130" t="s">
        <v>26</v>
      </c>
      <c r="D640" s="133" t="s">
        <v>1159</v>
      </c>
      <c r="E640" s="270" t="s">
        <v>568</v>
      </c>
      <c r="F640" s="131" t="s">
        <v>369</v>
      </c>
      <c r="G640" s="161">
        <v>490000</v>
      </c>
      <c r="H640" s="161">
        <v>490000</v>
      </c>
      <c r="I640" s="132">
        <v>468428.46</v>
      </c>
      <c r="J640" s="301">
        <f t="shared" si="90"/>
        <v>95.59764489795919</v>
      </c>
    </row>
    <row r="641" spans="1:10" s="129" customFormat="1" ht="12.75">
      <c r="A641" s="133"/>
      <c r="B641" s="130"/>
      <c r="C641" s="130" t="s">
        <v>26</v>
      </c>
      <c r="D641" s="133" t="s">
        <v>1160</v>
      </c>
      <c r="E641" s="270" t="s">
        <v>1129</v>
      </c>
      <c r="F641" s="131" t="s">
        <v>371</v>
      </c>
      <c r="G641" s="161">
        <v>76602</v>
      </c>
      <c r="H641" s="161">
        <v>76602</v>
      </c>
      <c r="I641" s="132">
        <v>67260.35</v>
      </c>
      <c r="J641" s="301">
        <f t="shared" si="90"/>
        <v>87.80495287329313</v>
      </c>
    </row>
    <row r="642" spans="1:10" s="129" customFormat="1" ht="12.75">
      <c r="A642" s="133"/>
      <c r="B642" s="130"/>
      <c r="C642" s="130" t="s">
        <v>26</v>
      </c>
      <c r="D642" s="133" t="s">
        <v>1161</v>
      </c>
      <c r="E642" s="270" t="s">
        <v>1162</v>
      </c>
      <c r="F642" s="131" t="s">
        <v>372</v>
      </c>
      <c r="G642" s="161">
        <v>21225</v>
      </c>
      <c r="H642" s="161">
        <v>21225</v>
      </c>
      <c r="I642" s="132">
        <v>19595.96</v>
      </c>
      <c r="J642" s="301">
        <f t="shared" si="90"/>
        <v>92.32489988221437</v>
      </c>
    </row>
    <row r="643" spans="1:10" s="129" customFormat="1" ht="12.75">
      <c r="A643" s="133"/>
      <c r="B643" s="130"/>
      <c r="C643" s="130"/>
      <c r="D643" s="133"/>
      <c r="E643" s="133" t="s">
        <v>569</v>
      </c>
      <c r="F643" s="131" t="s">
        <v>373</v>
      </c>
      <c r="G643" s="160">
        <f>0+G$644+G$645+G$646+G$647+G$648+G$649</f>
        <v>7693500</v>
      </c>
      <c r="H643" s="160">
        <f>0+H$644+H$645+H$646+H$647+H$648+H$649</f>
        <v>7789573</v>
      </c>
      <c r="I643" s="160">
        <f>0+I$644+I$645+I$646+I$647+I$648+I$649</f>
        <v>7744123.119999999</v>
      </c>
      <c r="J643" s="299">
        <f t="shared" si="90"/>
        <v>99.41652925006285</v>
      </c>
    </row>
    <row r="644" spans="1:10" s="129" customFormat="1" ht="12.75">
      <c r="A644" s="133"/>
      <c r="B644" s="130"/>
      <c r="C644" s="130" t="s">
        <v>26</v>
      </c>
      <c r="D644" s="133" t="s">
        <v>1163</v>
      </c>
      <c r="E644" s="270" t="s">
        <v>1025</v>
      </c>
      <c r="F644" s="131" t="s">
        <v>374</v>
      </c>
      <c r="G644" s="161">
        <v>1108255</v>
      </c>
      <c r="H644" s="161">
        <v>1203455</v>
      </c>
      <c r="I644" s="132">
        <v>1201383.46</v>
      </c>
      <c r="J644" s="301">
        <f t="shared" si="90"/>
        <v>99.82786726549809</v>
      </c>
    </row>
    <row r="645" spans="1:10" s="129" customFormat="1" ht="12.75">
      <c r="A645" s="133"/>
      <c r="B645" s="130"/>
      <c r="C645" s="130" t="s">
        <v>26</v>
      </c>
      <c r="D645" s="133" t="s">
        <v>789</v>
      </c>
      <c r="E645" s="270" t="s">
        <v>1150</v>
      </c>
      <c r="F645" s="131" t="s">
        <v>375</v>
      </c>
      <c r="G645" s="161">
        <v>8341</v>
      </c>
      <c r="H645" s="161">
        <v>9214</v>
      </c>
      <c r="I645" s="132">
        <v>9213.73</v>
      </c>
      <c r="J645" s="301">
        <f t="shared" si="90"/>
        <v>99.99706967657912</v>
      </c>
    </row>
    <row r="646" spans="1:10" s="129" customFormat="1" ht="12.75">
      <c r="A646" s="133"/>
      <c r="B646" s="130"/>
      <c r="C646" s="130" t="s">
        <v>692</v>
      </c>
      <c r="D646" s="133" t="s">
        <v>619</v>
      </c>
      <c r="E646" s="270" t="s">
        <v>571</v>
      </c>
      <c r="F646" s="131" t="s">
        <v>376</v>
      </c>
      <c r="G646" s="161">
        <v>6211710</v>
      </c>
      <c r="H646" s="161">
        <v>6211710</v>
      </c>
      <c r="I646" s="132">
        <v>6208981.67</v>
      </c>
      <c r="J646" s="301">
        <f t="shared" si="90"/>
        <v>99.95607763401703</v>
      </c>
    </row>
    <row r="647" spans="1:10" s="129" customFormat="1" ht="25.5">
      <c r="A647" s="133"/>
      <c r="B647" s="130"/>
      <c r="C647" s="130" t="s">
        <v>26</v>
      </c>
      <c r="D647" s="133" t="s">
        <v>1164</v>
      </c>
      <c r="E647" s="270" t="s">
        <v>1165</v>
      </c>
      <c r="F647" s="131" t="s">
        <v>377</v>
      </c>
      <c r="G647" s="161">
        <v>193823</v>
      </c>
      <c r="H647" s="161">
        <v>193823</v>
      </c>
      <c r="I647" s="132">
        <v>172722.32</v>
      </c>
      <c r="J647" s="301">
        <f t="shared" si="90"/>
        <v>89.11342823091171</v>
      </c>
    </row>
    <row r="648" spans="1:10" s="129" customFormat="1" ht="12.75">
      <c r="A648" s="133"/>
      <c r="B648" s="130"/>
      <c r="C648" s="130" t="s">
        <v>26</v>
      </c>
      <c r="D648" s="133" t="s">
        <v>1166</v>
      </c>
      <c r="E648" s="270" t="s">
        <v>806</v>
      </c>
      <c r="F648" s="131" t="s">
        <v>378</v>
      </c>
      <c r="G648" s="161">
        <v>130246</v>
      </c>
      <c r="H648" s="161">
        <v>130246</v>
      </c>
      <c r="I648" s="132">
        <v>114595.63</v>
      </c>
      <c r="J648" s="301">
        <f t="shared" si="90"/>
        <v>87.98399183084318</v>
      </c>
    </row>
    <row r="649" spans="1:10" s="129" customFormat="1" ht="12.75">
      <c r="A649" s="133"/>
      <c r="B649" s="130"/>
      <c r="C649" s="130" t="s">
        <v>26</v>
      </c>
      <c r="D649" s="133" t="s">
        <v>1167</v>
      </c>
      <c r="E649" s="270" t="s">
        <v>1168</v>
      </c>
      <c r="F649" s="131" t="s">
        <v>379</v>
      </c>
      <c r="G649" s="161">
        <v>41125</v>
      </c>
      <c r="H649" s="161">
        <v>41125</v>
      </c>
      <c r="I649" s="132">
        <v>37226.31</v>
      </c>
      <c r="J649" s="301">
        <f t="shared" si="90"/>
        <v>90.51990273556231</v>
      </c>
    </row>
    <row r="650" spans="1:10" s="129" customFormat="1" ht="12.75">
      <c r="A650" s="133"/>
      <c r="B650" s="130"/>
      <c r="C650" s="130"/>
      <c r="D650" s="133"/>
      <c r="E650" s="133" t="s">
        <v>543</v>
      </c>
      <c r="F650" s="131" t="s">
        <v>380</v>
      </c>
      <c r="G650" s="160">
        <f>0+G$651+G$652+G$653+G$654+G$655+G$656+G$657+G$658+G$659</f>
        <v>3911361</v>
      </c>
      <c r="H650" s="160">
        <f>0+H$651+H$652+H$653+H$654+H$655+H$656+H$657+H$658+H$659</f>
        <v>3911361</v>
      </c>
      <c r="I650" s="160">
        <f>0+I$651+I$652+I$653+I$654+I$655+I$656+I$657+I$658+I$659</f>
        <v>3865690.55</v>
      </c>
      <c r="J650" s="299">
        <f t="shared" si="90"/>
        <v>98.8323642333193</v>
      </c>
    </row>
    <row r="651" spans="1:10" s="129" customFormat="1" ht="12.75">
      <c r="A651" s="133"/>
      <c r="B651" s="130"/>
      <c r="C651" s="130" t="s">
        <v>26</v>
      </c>
      <c r="D651" s="133" t="s">
        <v>1169</v>
      </c>
      <c r="E651" s="270" t="s">
        <v>819</v>
      </c>
      <c r="F651" s="131" t="s">
        <v>381</v>
      </c>
      <c r="G651" s="161">
        <v>749522</v>
      </c>
      <c r="H651" s="161">
        <v>749522</v>
      </c>
      <c r="I651" s="132">
        <v>725108.58</v>
      </c>
      <c r="J651" s="301">
        <f t="shared" si="90"/>
        <v>96.74280141209998</v>
      </c>
    </row>
    <row r="652" spans="1:10" s="129" customFormat="1" ht="12.75">
      <c r="A652" s="133"/>
      <c r="B652" s="130"/>
      <c r="C652" s="130" t="s">
        <v>26</v>
      </c>
      <c r="D652" s="133" t="s">
        <v>1170</v>
      </c>
      <c r="E652" s="270" t="s">
        <v>800</v>
      </c>
      <c r="F652" s="131" t="s">
        <v>382</v>
      </c>
      <c r="G652" s="161">
        <v>1022095</v>
      </c>
      <c r="H652" s="161">
        <v>1022095</v>
      </c>
      <c r="I652" s="132">
        <v>1057979.74</v>
      </c>
      <c r="J652" s="301">
        <f t="shared" si="90"/>
        <v>103.51090065013526</v>
      </c>
    </row>
    <row r="653" spans="1:10" s="129" customFormat="1" ht="12.75">
      <c r="A653" s="133"/>
      <c r="B653" s="130"/>
      <c r="C653" s="130" t="s">
        <v>26</v>
      </c>
      <c r="D653" s="133" t="s">
        <v>1171</v>
      </c>
      <c r="E653" s="270" t="s">
        <v>544</v>
      </c>
      <c r="F653" s="131" t="s">
        <v>383</v>
      </c>
      <c r="G653" s="161">
        <v>82224</v>
      </c>
      <c r="H653" s="161">
        <v>82224</v>
      </c>
      <c r="I653" s="132">
        <v>73131.54</v>
      </c>
      <c r="J653" s="301">
        <f t="shared" si="90"/>
        <v>88.94184179801518</v>
      </c>
    </row>
    <row r="654" spans="1:10" s="129" customFormat="1" ht="12.75">
      <c r="A654" s="133"/>
      <c r="B654" s="130"/>
      <c r="C654" s="130" t="s">
        <v>26</v>
      </c>
      <c r="D654" s="133" t="s">
        <v>1172</v>
      </c>
      <c r="E654" s="270" t="s">
        <v>809</v>
      </c>
      <c r="F654" s="131" t="s">
        <v>384</v>
      </c>
      <c r="G654" s="161">
        <v>987724</v>
      </c>
      <c r="H654" s="161">
        <v>987724</v>
      </c>
      <c r="I654" s="132">
        <v>1001509.11</v>
      </c>
      <c r="J654" s="301">
        <f t="shared" si="90"/>
        <v>101.3956439248211</v>
      </c>
    </row>
    <row r="655" spans="1:10" s="129" customFormat="1" ht="12.75">
      <c r="A655" s="133"/>
      <c r="B655" s="130"/>
      <c r="C655" s="130" t="s">
        <v>26</v>
      </c>
      <c r="D655" s="133" t="s">
        <v>770</v>
      </c>
      <c r="E655" s="270" t="s">
        <v>915</v>
      </c>
      <c r="F655" s="131" t="s">
        <v>385</v>
      </c>
      <c r="G655" s="161">
        <v>43500</v>
      </c>
      <c r="H655" s="161">
        <v>43500</v>
      </c>
      <c r="I655" s="132">
        <v>42206.99</v>
      </c>
      <c r="J655" s="301">
        <f t="shared" si="90"/>
        <v>97.0275632183908</v>
      </c>
    </row>
    <row r="656" spans="1:10" s="129" customFormat="1" ht="12.75">
      <c r="A656" s="133"/>
      <c r="B656" s="130"/>
      <c r="C656" s="130" t="s">
        <v>26</v>
      </c>
      <c r="D656" s="133" t="s">
        <v>1006</v>
      </c>
      <c r="E656" s="270" t="s">
        <v>926</v>
      </c>
      <c r="F656" s="131" t="s">
        <v>386</v>
      </c>
      <c r="G656" s="161">
        <v>457424</v>
      </c>
      <c r="H656" s="161">
        <v>457424</v>
      </c>
      <c r="I656" s="132">
        <v>415977.14</v>
      </c>
      <c r="J656" s="301">
        <f t="shared" si="90"/>
        <v>90.93907184581482</v>
      </c>
    </row>
    <row r="657" spans="1:10" s="129" customFormat="1" ht="12.75">
      <c r="A657" s="133"/>
      <c r="B657" s="130"/>
      <c r="C657" s="130" t="s">
        <v>26</v>
      </c>
      <c r="D657" s="133" t="s">
        <v>1173</v>
      </c>
      <c r="E657" s="270" t="s">
        <v>545</v>
      </c>
      <c r="F657" s="131" t="s">
        <v>387</v>
      </c>
      <c r="G657" s="161">
        <v>100451</v>
      </c>
      <c r="H657" s="161">
        <v>100451</v>
      </c>
      <c r="I657" s="132">
        <v>89262.5</v>
      </c>
      <c r="J657" s="301">
        <f t="shared" si="90"/>
        <v>88.86173358154721</v>
      </c>
    </row>
    <row r="658" spans="1:10" s="129" customFormat="1" ht="12.75">
      <c r="A658" s="133"/>
      <c r="B658" s="130"/>
      <c r="C658" s="130" t="s">
        <v>26</v>
      </c>
      <c r="D658" s="133" t="s">
        <v>1174</v>
      </c>
      <c r="E658" s="270" t="s">
        <v>1175</v>
      </c>
      <c r="F658" s="131" t="s">
        <v>388</v>
      </c>
      <c r="G658" s="161">
        <v>284329</v>
      </c>
      <c r="H658" s="161">
        <v>284329</v>
      </c>
      <c r="I658" s="132">
        <v>253654.34</v>
      </c>
      <c r="J658" s="301">
        <f t="shared" si="90"/>
        <v>89.21156125474361</v>
      </c>
    </row>
    <row r="659" spans="1:10" s="129" customFormat="1" ht="12.75">
      <c r="A659" s="133"/>
      <c r="B659" s="130"/>
      <c r="C659" s="130" t="s">
        <v>26</v>
      </c>
      <c r="D659" s="133" t="s">
        <v>1176</v>
      </c>
      <c r="E659" s="270" t="s">
        <v>572</v>
      </c>
      <c r="F659" s="131" t="s">
        <v>389</v>
      </c>
      <c r="G659" s="161">
        <v>184092</v>
      </c>
      <c r="H659" s="161">
        <v>184092</v>
      </c>
      <c r="I659" s="132">
        <v>206860.61</v>
      </c>
      <c r="J659" s="301">
        <f t="shared" si="90"/>
        <v>112.3680605349499</v>
      </c>
    </row>
    <row r="660" spans="1:10" s="129" customFormat="1" ht="12.75">
      <c r="A660" s="133"/>
      <c r="B660" s="130"/>
      <c r="C660" s="130"/>
      <c r="D660" s="133"/>
      <c r="E660" s="133" t="s">
        <v>1042</v>
      </c>
      <c r="F660" s="131" t="s">
        <v>390</v>
      </c>
      <c r="G660" s="160">
        <f>0+G$661</f>
        <v>18571</v>
      </c>
      <c r="H660" s="160">
        <f>0+H$661</f>
        <v>18571</v>
      </c>
      <c r="I660" s="160">
        <f>0+I$661</f>
        <v>18219.45</v>
      </c>
      <c r="J660" s="299">
        <f t="shared" si="90"/>
        <v>98.10699477680255</v>
      </c>
    </row>
    <row r="661" spans="1:10" s="129" customFormat="1" ht="12.75">
      <c r="A661" s="133"/>
      <c r="B661" s="130"/>
      <c r="C661" s="130" t="s">
        <v>26</v>
      </c>
      <c r="D661" s="133" t="s">
        <v>1177</v>
      </c>
      <c r="E661" s="270" t="s">
        <v>1044</v>
      </c>
      <c r="F661" s="131" t="s">
        <v>390</v>
      </c>
      <c r="G661" s="161">
        <v>18571</v>
      </c>
      <c r="H661" s="161">
        <v>18571</v>
      </c>
      <c r="I661" s="132">
        <v>18219.45</v>
      </c>
      <c r="J661" s="301">
        <f t="shared" si="90"/>
        <v>98.10699477680255</v>
      </c>
    </row>
    <row r="662" spans="1:10" s="129" customFormat="1" ht="12.75">
      <c r="A662" s="133"/>
      <c r="B662" s="130"/>
      <c r="C662" s="130"/>
      <c r="D662" s="133"/>
      <c r="E662" s="133" t="s">
        <v>550</v>
      </c>
      <c r="F662" s="131" t="s">
        <v>391</v>
      </c>
      <c r="G662" s="160">
        <f>0+G$663+G$664+G$665+G$666+G$667</f>
        <v>760838</v>
      </c>
      <c r="H662" s="160">
        <f>0+H$663+H$664+H$665+H$666+H$667</f>
        <v>768950</v>
      </c>
      <c r="I662" s="160">
        <f>0+I$663+I$664+I$665+I$666+I$667</f>
        <v>764664.27</v>
      </c>
      <c r="J662" s="299">
        <f t="shared" si="90"/>
        <v>99.44265166785877</v>
      </c>
    </row>
    <row r="663" spans="1:10" s="129" customFormat="1" ht="12.75">
      <c r="A663" s="133"/>
      <c r="B663" s="130"/>
      <c r="C663" s="130" t="s">
        <v>26</v>
      </c>
      <c r="D663" s="133" t="s">
        <v>1178</v>
      </c>
      <c r="E663" s="270" t="s">
        <v>1126</v>
      </c>
      <c r="F663" s="131" t="s">
        <v>393</v>
      </c>
      <c r="G663" s="161">
        <v>2700</v>
      </c>
      <c r="H663" s="161">
        <v>3100</v>
      </c>
      <c r="I663" s="132">
        <v>2284.56</v>
      </c>
      <c r="J663" s="301">
        <f t="shared" si="90"/>
        <v>73.69548387096773</v>
      </c>
    </row>
    <row r="664" spans="1:10" s="129" customFormat="1" ht="12.75">
      <c r="A664" s="133"/>
      <c r="B664" s="130"/>
      <c r="C664" s="130" t="s">
        <v>26</v>
      </c>
      <c r="D664" s="133" t="s">
        <v>1179</v>
      </c>
      <c r="E664" s="270" t="s">
        <v>988</v>
      </c>
      <c r="F664" s="131" t="s">
        <v>394</v>
      </c>
      <c r="G664" s="161">
        <v>21600</v>
      </c>
      <c r="H664" s="161">
        <v>23850</v>
      </c>
      <c r="I664" s="132">
        <v>23818.82</v>
      </c>
      <c r="J664" s="301">
        <f t="shared" si="90"/>
        <v>99.86926624737946</v>
      </c>
    </row>
    <row r="665" spans="1:10" s="129" customFormat="1" ht="12.75">
      <c r="A665" s="133"/>
      <c r="B665" s="130"/>
      <c r="C665" s="130" t="s">
        <v>26</v>
      </c>
      <c r="D665" s="133" t="s">
        <v>1180</v>
      </c>
      <c r="E665" s="270" t="s">
        <v>943</v>
      </c>
      <c r="F665" s="131" t="s">
        <v>395</v>
      </c>
      <c r="G665" s="161">
        <v>24600</v>
      </c>
      <c r="H665" s="161">
        <v>24600</v>
      </c>
      <c r="I665" s="132">
        <v>21203.75</v>
      </c>
      <c r="J665" s="301">
        <f t="shared" si="90"/>
        <v>86.1941056910569</v>
      </c>
    </row>
    <row r="666" spans="1:10" s="129" customFormat="1" ht="12.75">
      <c r="A666" s="133"/>
      <c r="B666" s="130"/>
      <c r="C666" s="130" t="s">
        <v>26</v>
      </c>
      <c r="D666" s="133" t="s">
        <v>1181</v>
      </c>
      <c r="E666" s="270" t="s">
        <v>617</v>
      </c>
      <c r="F666" s="131" t="s">
        <v>396</v>
      </c>
      <c r="G666" s="161">
        <v>14441</v>
      </c>
      <c r="H666" s="161">
        <v>16300</v>
      </c>
      <c r="I666" s="132">
        <v>16266.62</v>
      </c>
      <c r="J666" s="301">
        <f t="shared" si="90"/>
        <v>99.79521472392638</v>
      </c>
    </row>
    <row r="667" spans="1:10" s="129" customFormat="1" ht="12.75">
      <c r="A667" s="133"/>
      <c r="B667" s="130"/>
      <c r="C667" s="130" t="s">
        <v>26</v>
      </c>
      <c r="D667" s="133" t="s">
        <v>1182</v>
      </c>
      <c r="E667" s="270" t="s">
        <v>551</v>
      </c>
      <c r="F667" s="131" t="s">
        <v>391</v>
      </c>
      <c r="G667" s="161">
        <v>697497</v>
      </c>
      <c r="H667" s="161">
        <v>701100</v>
      </c>
      <c r="I667" s="132">
        <v>701090.52</v>
      </c>
      <c r="J667" s="301">
        <f t="shared" si="90"/>
        <v>99.99864783910998</v>
      </c>
    </row>
    <row r="668" spans="1:10" s="129" customFormat="1" ht="12.75">
      <c r="A668" s="133"/>
      <c r="B668" s="130"/>
      <c r="C668" s="130"/>
      <c r="D668" s="133"/>
      <c r="E668" s="133" t="s">
        <v>619</v>
      </c>
      <c r="F668" s="131" t="s">
        <v>404</v>
      </c>
      <c r="G668" s="160">
        <f>0+G$669+G$670</f>
        <v>160460</v>
      </c>
      <c r="H668" s="160">
        <f>0+H$669+H$670</f>
        <v>160460</v>
      </c>
      <c r="I668" s="160">
        <f>0+I$669+I$670</f>
        <v>158215.28999999998</v>
      </c>
      <c r="J668" s="299">
        <f t="shared" si="90"/>
        <v>98.60107815031782</v>
      </c>
    </row>
    <row r="669" spans="1:10" s="129" customFormat="1" ht="12.75">
      <c r="A669" s="133"/>
      <c r="B669" s="130"/>
      <c r="C669" s="130" t="s">
        <v>26</v>
      </c>
      <c r="D669" s="133" t="s">
        <v>1183</v>
      </c>
      <c r="E669" s="270" t="s">
        <v>1134</v>
      </c>
      <c r="F669" s="131" t="s">
        <v>405</v>
      </c>
      <c r="G669" s="161">
        <v>150335</v>
      </c>
      <c r="H669" s="161">
        <v>150335</v>
      </c>
      <c r="I669" s="132">
        <v>146755.36</v>
      </c>
      <c r="J669" s="301">
        <f t="shared" si="90"/>
        <v>97.6188911431137</v>
      </c>
    </row>
    <row r="670" spans="1:10" s="129" customFormat="1" ht="12.75">
      <c r="A670" s="133"/>
      <c r="B670" s="130"/>
      <c r="C670" s="130" t="s">
        <v>26</v>
      </c>
      <c r="D670" s="133" t="s">
        <v>680</v>
      </c>
      <c r="E670" s="270" t="s">
        <v>621</v>
      </c>
      <c r="F670" s="131" t="s">
        <v>407</v>
      </c>
      <c r="G670" s="161">
        <v>10125</v>
      </c>
      <c r="H670" s="161">
        <v>10125</v>
      </c>
      <c r="I670" s="132">
        <v>11459.93</v>
      </c>
      <c r="J670" s="301">
        <f t="shared" si="90"/>
        <v>113.1844938271605</v>
      </c>
    </row>
    <row r="671" spans="1:10" s="129" customFormat="1" ht="25.5" customHeight="1">
      <c r="A671" s="133" t="s">
        <v>1184</v>
      </c>
      <c r="B671" s="130" t="s">
        <v>1107</v>
      </c>
      <c r="C671" s="130"/>
      <c r="D671" s="133"/>
      <c r="E671" s="133"/>
      <c r="F671" s="159" t="s">
        <v>1185</v>
      </c>
      <c r="G671" s="160">
        <f aca="true" t="shared" si="91" ref="G671:I672">0+G$673</f>
        <v>257300</v>
      </c>
      <c r="H671" s="160">
        <f t="shared" si="91"/>
        <v>257300</v>
      </c>
      <c r="I671" s="160">
        <f t="shared" si="91"/>
        <v>255117.12</v>
      </c>
      <c r="J671" s="299">
        <f t="shared" si="90"/>
        <v>99.15162067625339</v>
      </c>
    </row>
    <row r="672" spans="1:10" s="129" customFormat="1" ht="12.75">
      <c r="A672" s="133"/>
      <c r="B672" s="130"/>
      <c r="C672" s="130"/>
      <c r="D672" s="133"/>
      <c r="E672" s="133" t="s">
        <v>812</v>
      </c>
      <c r="F672" s="131" t="s">
        <v>445</v>
      </c>
      <c r="G672" s="160">
        <f t="shared" si="91"/>
        <v>257300</v>
      </c>
      <c r="H672" s="160">
        <f t="shared" si="91"/>
        <v>257300</v>
      </c>
      <c r="I672" s="160">
        <f t="shared" si="91"/>
        <v>255117.12</v>
      </c>
      <c r="J672" s="299">
        <f t="shared" si="90"/>
        <v>99.15162067625339</v>
      </c>
    </row>
    <row r="673" spans="1:10" s="129" customFormat="1" ht="12.75">
      <c r="A673" s="133"/>
      <c r="B673" s="130"/>
      <c r="C673" s="130" t="s">
        <v>44</v>
      </c>
      <c r="D673" s="133" t="s">
        <v>1186</v>
      </c>
      <c r="E673" s="270" t="s">
        <v>814</v>
      </c>
      <c r="F673" s="131" t="s">
        <v>452</v>
      </c>
      <c r="G673" s="161">
        <v>257300</v>
      </c>
      <c r="H673" s="161">
        <v>257300</v>
      </c>
      <c r="I673" s="132">
        <v>255117.12</v>
      </c>
      <c r="J673" s="301">
        <f t="shared" si="90"/>
        <v>99.15162067625339</v>
      </c>
    </row>
    <row r="674" spans="1:10" s="129" customFormat="1" ht="38.25">
      <c r="A674" s="133" t="s">
        <v>1187</v>
      </c>
      <c r="B674" s="130"/>
      <c r="C674" s="130"/>
      <c r="D674" s="133"/>
      <c r="E674" s="133"/>
      <c r="F674" s="159" t="s">
        <v>1188</v>
      </c>
      <c r="G674" s="160">
        <f>0+G$675+G$685+G$688+G$696+G$710+G$731+G$734+G$737+G$740+G$748</f>
        <v>7905800</v>
      </c>
      <c r="H674" s="160">
        <f>0+H$675+H$685+H$688+H$696+H$710+H$731+H$734+H$737+H$740+H$748</f>
        <v>7933790</v>
      </c>
      <c r="I674" s="160">
        <f>0+I$675+I$685+I$688+I$696+I$710+I$731+I$734+I$737+I$740+I$748</f>
        <v>7641359.55</v>
      </c>
      <c r="J674" s="299">
        <f t="shared" si="90"/>
        <v>96.3141140615015</v>
      </c>
    </row>
    <row r="675" spans="1:10" s="129" customFormat="1" ht="38.25">
      <c r="A675" s="133" t="s">
        <v>1189</v>
      </c>
      <c r="B675" s="130" t="s">
        <v>1107</v>
      </c>
      <c r="C675" s="130"/>
      <c r="D675" s="133"/>
      <c r="E675" s="133"/>
      <c r="F675" s="159" t="s">
        <v>1190</v>
      </c>
      <c r="G675" s="160">
        <f>0+G$677+G$679+G$681+G$682+G$684</f>
        <v>7170000</v>
      </c>
      <c r="H675" s="160">
        <f>0+H$677+H$679+H$681+H$682+H$684</f>
        <v>7170000</v>
      </c>
      <c r="I675" s="160">
        <f>0+I$677+I$679+I$681+I$682+I$684</f>
        <v>6955306.68</v>
      </c>
      <c r="J675" s="299">
        <f t="shared" si="90"/>
        <v>97.0056719665272</v>
      </c>
    </row>
    <row r="676" spans="1:10" s="129" customFormat="1" ht="12.75">
      <c r="A676" s="133"/>
      <c r="B676" s="130"/>
      <c r="C676" s="130"/>
      <c r="D676" s="133"/>
      <c r="E676" s="133" t="s">
        <v>558</v>
      </c>
      <c r="F676" s="131" t="s">
        <v>356</v>
      </c>
      <c r="G676" s="160">
        <f>0+G$677</f>
        <v>5400000</v>
      </c>
      <c r="H676" s="160">
        <f>0+H$677</f>
        <v>5400000</v>
      </c>
      <c r="I676" s="160">
        <f>0+I$677</f>
        <v>5382054.31</v>
      </c>
      <c r="J676" s="299">
        <f t="shared" si="90"/>
        <v>99.66767240740741</v>
      </c>
    </row>
    <row r="677" spans="1:10" s="129" customFormat="1" ht="12.75">
      <c r="A677" s="133"/>
      <c r="B677" s="130"/>
      <c r="C677" s="130" t="s">
        <v>19</v>
      </c>
      <c r="D677" s="133" t="s">
        <v>1191</v>
      </c>
      <c r="E677" s="270" t="s">
        <v>560</v>
      </c>
      <c r="F677" s="131" t="s">
        <v>358</v>
      </c>
      <c r="G677" s="161">
        <v>5400000</v>
      </c>
      <c r="H677" s="161">
        <v>5400000</v>
      </c>
      <c r="I677" s="132">
        <v>5382054.31</v>
      </c>
      <c r="J677" s="301">
        <f t="shared" si="90"/>
        <v>99.66767240740741</v>
      </c>
    </row>
    <row r="678" spans="1:10" s="129" customFormat="1" ht="12.75">
      <c r="A678" s="133"/>
      <c r="B678" s="130"/>
      <c r="C678" s="130"/>
      <c r="D678" s="133"/>
      <c r="E678" s="133" t="s">
        <v>1114</v>
      </c>
      <c r="F678" s="131" t="s">
        <v>362</v>
      </c>
      <c r="G678" s="160">
        <f>0+G$679</f>
        <v>200000</v>
      </c>
      <c r="H678" s="160">
        <f>0+H$679</f>
        <v>200000</v>
      </c>
      <c r="I678" s="160">
        <f>0+I$679</f>
        <v>112439.08</v>
      </c>
      <c r="J678" s="299">
        <f t="shared" si="90"/>
        <v>56.21954</v>
      </c>
    </row>
    <row r="679" spans="1:10" s="129" customFormat="1" ht="12.75">
      <c r="A679" s="133"/>
      <c r="B679" s="130"/>
      <c r="C679" s="130" t="s">
        <v>19</v>
      </c>
      <c r="D679" s="133" t="s">
        <v>1192</v>
      </c>
      <c r="E679" s="270" t="s">
        <v>1117</v>
      </c>
      <c r="F679" s="131" t="s">
        <v>362</v>
      </c>
      <c r="G679" s="161">
        <v>200000</v>
      </c>
      <c r="H679" s="161">
        <v>200000</v>
      </c>
      <c r="I679" s="132">
        <v>112439.08</v>
      </c>
      <c r="J679" s="301">
        <f t="shared" si="90"/>
        <v>56.21954</v>
      </c>
    </row>
    <row r="680" spans="1:10" s="129" customFormat="1" ht="12.75">
      <c r="A680" s="133"/>
      <c r="B680" s="130"/>
      <c r="C680" s="130"/>
      <c r="D680" s="133"/>
      <c r="E680" s="133" t="s">
        <v>561</v>
      </c>
      <c r="F680" s="131" t="s">
        <v>363</v>
      </c>
      <c r="G680" s="160">
        <f>0+G$681+G$682</f>
        <v>1240000</v>
      </c>
      <c r="H680" s="160">
        <f>0+H$681+H$682</f>
        <v>1240000</v>
      </c>
      <c r="I680" s="160">
        <f>0+I$681+I$682</f>
        <v>1172075.76</v>
      </c>
      <c r="J680" s="299">
        <f t="shared" si="90"/>
        <v>94.52223870967742</v>
      </c>
    </row>
    <row r="681" spans="1:10" s="129" customFormat="1" ht="12.75">
      <c r="A681" s="133"/>
      <c r="B681" s="130"/>
      <c r="C681" s="130" t="s">
        <v>19</v>
      </c>
      <c r="D681" s="133" t="s">
        <v>1193</v>
      </c>
      <c r="E681" s="270" t="s">
        <v>563</v>
      </c>
      <c r="F681" s="131" t="s">
        <v>365</v>
      </c>
      <c r="G681" s="161">
        <v>1090000</v>
      </c>
      <c r="H681" s="161">
        <v>1090000</v>
      </c>
      <c r="I681" s="132">
        <v>1038628.41</v>
      </c>
      <c r="J681" s="301">
        <f t="shared" si="90"/>
        <v>95.28701009174311</v>
      </c>
    </row>
    <row r="682" spans="1:10" s="129" customFormat="1" ht="25.5">
      <c r="A682" s="133"/>
      <c r="B682" s="130"/>
      <c r="C682" s="130" t="s">
        <v>19</v>
      </c>
      <c r="D682" s="133" t="s">
        <v>1194</v>
      </c>
      <c r="E682" s="270" t="s">
        <v>565</v>
      </c>
      <c r="F682" s="131" t="s">
        <v>366</v>
      </c>
      <c r="G682" s="161">
        <v>150000</v>
      </c>
      <c r="H682" s="161">
        <v>150000</v>
      </c>
      <c r="I682" s="132">
        <v>133447.35</v>
      </c>
      <c r="J682" s="301">
        <f t="shared" si="90"/>
        <v>88.9649</v>
      </c>
    </row>
    <row r="683" spans="1:10" s="129" customFormat="1" ht="12.75">
      <c r="A683" s="133"/>
      <c r="B683" s="130"/>
      <c r="C683" s="130"/>
      <c r="D683" s="133"/>
      <c r="E683" s="133" t="s">
        <v>566</v>
      </c>
      <c r="F683" s="131" t="s">
        <v>368</v>
      </c>
      <c r="G683" s="160">
        <f>0+G$684</f>
        <v>330000</v>
      </c>
      <c r="H683" s="160">
        <f>0+H$684</f>
        <v>330000</v>
      </c>
      <c r="I683" s="160">
        <f>0+I$684</f>
        <v>288737.53</v>
      </c>
      <c r="J683" s="299">
        <f t="shared" si="90"/>
        <v>87.49622121212121</v>
      </c>
    </row>
    <row r="684" spans="1:10" s="129" customFormat="1" ht="25.5">
      <c r="A684" s="133"/>
      <c r="B684" s="130"/>
      <c r="C684" s="130" t="s">
        <v>19</v>
      </c>
      <c r="D684" s="133" t="s">
        <v>1195</v>
      </c>
      <c r="E684" s="270" t="s">
        <v>1196</v>
      </c>
      <c r="F684" s="131" t="s">
        <v>370</v>
      </c>
      <c r="G684" s="161">
        <v>330000</v>
      </c>
      <c r="H684" s="161">
        <v>330000</v>
      </c>
      <c r="I684" s="132">
        <v>288737.53</v>
      </c>
      <c r="J684" s="301">
        <f t="shared" si="90"/>
        <v>87.49622121212121</v>
      </c>
    </row>
    <row r="685" spans="1:10" s="129" customFormat="1" ht="51">
      <c r="A685" s="133" t="s">
        <v>1197</v>
      </c>
      <c r="B685" s="130" t="s">
        <v>1107</v>
      </c>
      <c r="C685" s="130"/>
      <c r="D685" s="133"/>
      <c r="E685" s="133"/>
      <c r="F685" s="159" t="s">
        <v>1198</v>
      </c>
      <c r="G685" s="160">
        <f aca="true" t="shared" si="92" ref="G685:I686">0+G$687</f>
        <v>83000</v>
      </c>
      <c r="H685" s="160">
        <f t="shared" si="92"/>
        <v>83000</v>
      </c>
      <c r="I685" s="160">
        <f t="shared" si="92"/>
        <v>78366.2</v>
      </c>
      <c r="J685" s="299">
        <f t="shared" si="90"/>
        <v>94.41710843373492</v>
      </c>
    </row>
    <row r="686" spans="1:10" s="129" customFormat="1" ht="25.5" customHeight="1">
      <c r="A686" s="133"/>
      <c r="B686" s="130"/>
      <c r="C686" s="130"/>
      <c r="D686" s="133"/>
      <c r="E686" s="133" t="s">
        <v>1006</v>
      </c>
      <c r="F686" s="131" t="s">
        <v>411</v>
      </c>
      <c r="G686" s="160">
        <f t="shared" si="92"/>
        <v>83000</v>
      </c>
      <c r="H686" s="160">
        <f t="shared" si="92"/>
        <v>83000</v>
      </c>
      <c r="I686" s="160">
        <f t="shared" si="92"/>
        <v>78366.2</v>
      </c>
      <c r="J686" s="299">
        <f t="shared" si="90"/>
        <v>94.41710843373492</v>
      </c>
    </row>
    <row r="687" spans="1:10" s="129" customFormat="1" ht="25.5">
      <c r="A687" s="133"/>
      <c r="B687" s="130"/>
      <c r="C687" s="130" t="s">
        <v>19</v>
      </c>
      <c r="D687" s="133" t="s">
        <v>1199</v>
      </c>
      <c r="E687" s="270" t="s">
        <v>1008</v>
      </c>
      <c r="F687" s="131" t="s">
        <v>412</v>
      </c>
      <c r="G687" s="161">
        <v>83000</v>
      </c>
      <c r="H687" s="161">
        <v>83000</v>
      </c>
      <c r="I687" s="132">
        <v>78366.2</v>
      </c>
      <c r="J687" s="301">
        <f t="shared" si="90"/>
        <v>94.41710843373492</v>
      </c>
    </row>
    <row r="688" spans="1:10" s="129" customFormat="1" ht="25.5">
      <c r="A688" s="133" t="s">
        <v>1200</v>
      </c>
      <c r="B688" s="130" t="s">
        <v>1107</v>
      </c>
      <c r="C688" s="130"/>
      <c r="D688" s="133"/>
      <c r="E688" s="133"/>
      <c r="F688" s="159" t="s">
        <v>1201</v>
      </c>
      <c r="G688" s="160">
        <f>0+G$690+G$692+G$693+G$695</f>
        <v>76900</v>
      </c>
      <c r="H688" s="160">
        <f>0+H$690+H$692+H$693+H$695</f>
        <v>81940</v>
      </c>
      <c r="I688" s="160">
        <f>0+I$690+I$692+I$693+I$695</f>
        <v>76549.54000000001</v>
      </c>
      <c r="J688" s="299">
        <f t="shared" si="90"/>
        <v>93.42145472296804</v>
      </c>
    </row>
    <row r="689" spans="1:10" s="129" customFormat="1" ht="12.75">
      <c r="A689" s="133"/>
      <c r="B689" s="130"/>
      <c r="C689" s="130"/>
      <c r="D689" s="133"/>
      <c r="E689" s="133" t="s">
        <v>558</v>
      </c>
      <c r="F689" s="131" t="s">
        <v>356</v>
      </c>
      <c r="G689" s="160">
        <f>0+G$690</f>
        <v>45000</v>
      </c>
      <c r="H689" s="160">
        <f>0+H$690</f>
        <v>49400</v>
      </c>
      <c r="I689" s="160">
        <f>0+I$690</f>
        <v>49386.79</v>
      </c>
      <c r="J689" s="299">
        <f t="shared" si="90"/>
        <v>99.97325910931174</v>
      </c>
    </row>
    <row r="690" spans="1:10" s="129" customFormat="1" ht="12.75">
      <c r="A690" s="133"/>
      <c r="B690" s="130"/>
      <c r="C690" s="130" t="s">
        <v>19</v>
      </c>
      <c r="D690" s="133" t="s">
        <v>760</v>
      </c>
      <c r="E690" s="270" t="s">
        <v>560</v>
      </c>
      <c r="F690" s="131" t="s">
        <v>358</v>
      </c>
      <c r="G690" s="161">
        <v>45000</v>
      </c>
      <c r="H690" s="161">
        <v>49400</v>
      </c>
      <c r="I690" s="132">
        <v>49386.79</v>
      </c>
      <c r="J690" s="301">
        <f t="shared" si="90"/>
        <v>99.97325910931174</v>
      </c>
    </row>
    <row r="691" spans="1:10" s="129" customFormat="1" ht="12.75">
      <c r="A691" s="133"/>
      <c r="B691" s="130"/>
      <c r="C691" s="130"/>
      <c r="D691" s="133"/>
      <c r="E691" s="133" t="s">
        <v>561</v>
      </c>
      <c r="F691" s="131" t="s">
        <v>363</v>
      </c>
      <c r="G691" s="160">
        <f>0+G$692+G$693</f>
        <v>6900</v>
      </c>
      <c r="H691" s="160">
        <f>0+H$692+H$693</f>
        <v>7540</v>
      </c>
      <c r="I691" s="160">
        <f>0+I$692+I$693</f>
        <v>7506.75</v>
      </c>
      <c r="J691" s="299">
        <f t="shared" si="90"/>
        <v>99.55901856763926</v>
      </c>
    </row>
    <row r="692" spans="1:10" s="129" customFormat="1" ht="12.75">
      <c r="A692" s="133"/>
      <c r="B692" s="130"/>
      <c r="C692" s="130" t="s">
        <v>19</v>
      </c>
      <c r="D692" s="133" t="s">
        <v>1202</v>
      </c>
      <c r="E692" s="270" t="s">
        <v>563</v>
      </c>
      <c r="F692" s="131" t="s">
        <v>365</v>
      </c>
      <c r="G692" s="161">
        <v>6100</v>
      </c>
      <c r="H692" s="161">
        <v>6700</v>
      </c>
      <c r="I692" s="132">
        <v>6667.19</v>
      </c>
      <c r="J692" s="301">
        <f t="shared" si="90"/>
        <v>99.51029850746268</v>
      </c>
    </row>
    <row r="693" spans="1:10" s="129" customFormat="1" ht="25.5">
      <c r="A693" s="133"/>
      <c r="B693" s="130"/>
      <c r="C693" s="130" t="s">
        <v>19</v>
      </c>
      <c r="D693" s="133" t="s">
        <v>1203</v>
      </c>
      <c r="E693" s="270" t="s">
        <v>565</v>
      </c>
      <c r="F693" s="131" t="s">
        <v>366</v>
      </c>
      <c r="G693" s="161">
        <v>800</v>
      </c>
      <c r="H693" s="161">
        <v>840</v>
      </c>
      <c r="I693" s="132">
        <v>839.56</v>
      </c>
      <c r="J693" s="301">
        <f t="shared" si="90"/>
        <v>99.94761904761904</v>
      </c>
    </row>
    <row r="694" spans="1:10" s="129" customFormat="1" ht="12.75">
      <c r="A694" s="133"/>
      <c r="B694" s="130"/>
      <c r="C694" s="130"/>
      <c r="D694" s="133"/>
      <c r="E694" s="133" t="s">
        <v>569</v>
      </c>
      <c r="F694" s="131" t="s">
        <v>373</v>
      </c>
      <c r="G694" s="160">
        <f>0+G$695</f>
        <v>25000</v>
      </c>
      <c r="H694" s="160">
        <f>0+H$695</f>
        <v>25000</v>
      </c>
      <c r="I694" s="160">
        <f>0+I$695</f>
        <v>19656</v>
      </c>
      <c r="J694" s="299">
        <f t="shared" si="90"/>
        <v>78.62400000000001</v>
      </c>
    </row>
    <row r="695" spans="1:10" s="129" customFormat="1" ht="12.75">
      <c r="A695" s="133"/>
      <c r="B695" s="130"/>
      <c r="C695" s="130" t="s">
        <v>19</v>
      </c>
      <c r="D695" s="133" t="s">
        <v>1204</v>
      </c>
      <c r="E695" s="270" t="s">
        <v>1150</v>
      </c>
      <c r="F695" s="131" t="s">
        <v>375</v>
      </c>
      <c r="G695" s="161">
        <v>25000</v>
      </c>
      <c r="H695" s="161">
        <v>25000</v>
      </c>
      <c r="I695" s="132">
        <v>19656</v>
      </c>
      <c r="J695" s="301">
        <f t="shared" si="90"/>
        <v>78.62400000000001</v>
      </c>
    </row>
    <row r="696" spans="1:10" s="129" customFormat="1" ht="25.5">
      <c r="A696" s="133" t="s">
        <v>1205</v>
      </c>
      <c r="B696" s="130" t="s">
        <v>1107</v>
      </c>
      <c r="C696" s="130"/>
      <c r="D696" s="133"/>
      <c r="E696" s="133"/>
      <c r="F696" s="159" t="s">
        <v>1206</v>
      </c>
      <c r="G696" s="160">
        <f>0+G$698+G$700+G$701+G$703+G$705+G$707+G$709</f>
        <v>129000</v>
      </c>
      <c r="H696" s="160">
        <f>0+H$698+H$700+H$701+H$703+H$705+H$707+H$709</f>
        <v>129650</v>
      </c>
      <c r="I696" s="160">
        <f>0+I$698+I$700+I$701+I$703+I$705+I$707+I$709</f>
        <v>116176.39</v>
      </c>
      <c r="J696" s="299">
        <f t="shared" si="90"/>
        <v>89.6077053605862</v>
      </c>
    </row>
    <row r="697" spans="1:10" s="129" customFormat="1" ht="12.75">
      <c r="A697" s="133"/>
      <c r="B697" s="130"/>
      <c r="C697" s="130"/>
      <c r="D697" s="133"/>
      <c r="E697" s="133" t="s">
        <v>558</v>
      </c>
      <c r="F697" s="131" t="s">
        <v>356</v>
      </c>
      <c r="G697" s="160">
        <f>0+G$698</f>
        <v>19300</v>
      </c>
      <c r="H697" s="160">
        <f>0+H$698</f>
        <v>19800</v>
      </c>
      <c r="I697" s="160">
        <f>0+I$698</f>
        <v>19791.59</v>
      </c>
      <c r="J697" s="299">
        <f t="shared" si="90"/>
        <v>99.95752525252524</v>
      </c>
    </row>
    <row r="698" spans="1:10" s="129" customFormat="1" ht="12.75">
      <c r="A698" s="133"/>
      <c r="B698" s="130"/>
      <c r="C698" s="130" t="s">
        <v>19</v>
      </c>
      <c r="D698" s="133" t="s">
        <v>1207</v>
      </c>
      <c r="E698" s="270" t="s">
        <v>560</v>
      </c>
      <c r="F698" s="131" t="s">
        <v>358</v>
      </c>
      <c r="G698" s="161">
        <v>19300</v>
      </c>
      <c r="H698" s="161">
        <v>19800</v>
      </c>
      <c r="I698" s="132">
        <v>19791.59</v>
      </c>
      <c r="J698" s="301">
        <f t="shared" si="90"/>
        <v>99.95752525252524</v>
      </c>
    </row>
    <row r="699" spans="1:10" s="129" customFormat="1" ht="12.75">
      <c r="A699" s="133"/>
      <c r="B699" s="130"/>
      <c r="C699" s="130"/>
      <c r="D699" s="133"/>
      <c r="E699" s="133" t="s">
        <v>561</v>
      </c>
      <c r="F699" s="131" t="s">
        <v>363</v>
      </c>
      <c r="G699" s="160">
        <f>0+G$700+G$701</f>
        <v>2950</v>
      </c>
      <c r="H699" s="160">
        <f>0+H$700+H$701</f>
        <v>3100</v>
      </c>
      <c r="I699" s="160">
        <f>0+I$700+I$701</f>
        <v>3008.41</v>
      </c>
      <c r="J699" s="299">
        <f t="shared" si="90"/>
        <v>97.04548387096774</v>
      </c>
    </row>
    <row r="700" spans="1:10" s="129" customFormat="1" ht="12.75">
      <c r="A700" s="133"/>
      <c r="B700" s="130"/>
      <c r="C700" s="130" t="s">
        <v>19</v>
      </c>
      <c r="D700" s="133" t="s">
        <v>1208</v>
      </c>
      <c r="E700" s="270" t="s">
        <v>563</v>
      </c>
      <c r="F700" s="131" t="s">
        <v>365</v>
      </c>
      <c r="G700" s="161">
        <v>2600</v>
      </c>
      <c r="H700" s="161">
        <v>2650</v>
      </c>
      <c r="I700" s="132">
        <v>2607.23</v>
      </c>
      <c r="J700" s="301">
        <f t="shared" si="90"/>
        <v>98.38603773584906</v>
      </c>
    </row>
    <row r="701" spans="1:10" s="129" customFormat="1" ht="25.5">
      <c r="A701" s="133"/>
      <c r="B701" s="130"/>
      <c r="C701" s="130" t="s">
        <v>19</v>
      </c>
      <c r="D701" s="133" t="s">
        <v>1209</v>
      </c>
      <c r="E701" s="270" t="s">
        <v>565</v>
      </c>
      <c r="F701" s="131" t="s">
        <v>366</v>
      </c>
      <c r="G701" s="161">
        <v>350</v>
      </c>
      <c r="H701" s="161">
        <v>450</v>
      </c>
      <c r="I701" s="132">
        <v>401.18</v>
      </c>
      <c r="J701" s="301">
        <f aca="true" t="shared" si="93" ref="J701:J750">IF(OR($H701=0,$I701=0),"-",$I701/$H701*100)</f>
        <v>89.15111111111112</v>
      </c>
    </row>
    <row r="702" spans="1:10" s="129" customFormat="1" ht="12.75">
      <c r="A702" s="133"/>
      <c r="B702" s="130"/>
      <c r="C702" s="130"/>
      <c r="D702" s="133"/>
      <c r="E702" s="133" t="s">
        <v>566</v>
      </c>
      <c r="F702" s="131" t="s">
        <v>368</v>
      </c>
      <c r="G702" s="160">
        <f>0+G$703</f>
        <v>500</v>
      </c>
      <c r="H702" s="160">
        <f>0+H$703</f>
        <v>500</v>
      </c>
      <c r="I702" s="160">
        <f>0+I$703</f>
        <v>0</v>
      </c>
      <c r="J702" s="299" t="str">
        <f t="shared" si="93"/>
        <v>-</v>
      </c>
    </row>
    <row r="703" spans="1:10" s="129" customFormat="1" ht="12.75">
      <c r="A703" s="133"/>
      <c r="B703" s="130"/>
      <c r="C703" s="130" t="s">
        <v>19</v>
      </c>
      <c r="D703" s="133" t="s">
        <v>1210</v>
      </c>
      <c r="E703" s="270" t="s">
        <v>1129</v>
      </c>
      <c r="F703" s="131" t="s">
        <v>371</v>
      </c>
      <c r="G703" s="161">
        <v>500</v>
      </c>
      <c r="H703" s="161">
        <v>500</v>
      </c>
      <c r="I703" s="132">
        <v>0</v>
      </c>
      <c r="J703" s="301" t="str">
        <f t="shared" si="93"/>
        <v>-</v>
      </c>
    </row>
    <row r="704" spans="1:10" s="129" customFormat="1" ht="12.75">
      <c r="A704" s="133"/>
      <c r="B704" s="130"/>
      <c r="C704" s="130"/>
      <c r="D704" s="133"/>
      <c r="E704" s="133" t="s">
        <v>569</v>
      </c>
      <c r="F704" s="131" t="s">
        <v>373</v>
      </c>
      <c r="G704" s="160">
        <f>0+G$705</f>
        <v>8000</v>
      </c>
      <c r="H704" s="160">
        <f>0+H$705</f>
        <v>8000</v>
      </c>
      <c r="I704" s="160">
        <f>0+I$705</f>
        <v>7123.69</v>
      </c>
      <c r="J704" s="299">
        <f t="shared" si="93"/>
        <v>89.046125</v>
      </c>
    </row>
    <row r="705" spans="1:10" s="129" customFormat="1" ht="12.75">
      <c r="A705" s="133"/>
      <c r="B705" s="130"/>
      <c r="C705" s="130" t="s">
        <v>19</v>
      </c>
      <c r="D705" s="133" t="s">
        <v>1211</v>
      </c>
      <c r="E705" s="270" t="s">
        <v>1025</v>
      </c>
      <c r="F705" s="131" t="s">
        <v>374</v>
      </c>
      <c r="G705" s="161">
        <v>8000</v>
      </c>
      <c r="H705" s="161">
        <v>8000</v>
      </c>
      <c r="I705" s="132">
        <v>7123.69</v>
      </c>
      <c r="J705" s="301">
        <f t="shared" si="93"/>
        <v>89.046125</v>
      </c>
    </row>
    <row r="706" spans="1:10" s="129" customFormat="1" ht="12.75">
      <c r="A706" s="133"/>
      <c r="B706" s="130"/>
      <c r="C706" s="130"/>
      <c r="D706" s="133"/>
      <c r="E706" s="133" t="s">
        <v>543</v>
      </c>
      <c r="F706" s="131" t="s">
        <v>380</v>
      </c>
      <c r="G706" s="160">
        <f>0+G$707</f>
        <v>86250</v>
      </c>
      <c r="H706" s="160">
        <f>0+H$707</f>
        <v>86250</v>
      </c>
      <c r="I706" s="160">
        <f>0+I$707</f>
        <v>78200</v>
      </c>
      <c r="J706" s="299">
        <f t="shared" si="93"/>
        <v>90.66666666666666</v>
      </c>
    </row>
    <row r="707" spans="1:10" s="129" customFormat="1" ht="12.75">
      <c r="A707" s="133"/>
      <c r="B707" s="130"/>
      <c r="C707" s="130" t="s">
        <v>19</v>
      </c>
      <c r="D707" s="133" t="s">
        <v>552</v>
      </c>
      <c r="E707" s="270" t="s">
        <v>545</v>
      </c>
      <c r="F707" s="131" t="s">
        <v>387</v>
      </c>
      <c r="G707" s="161">
        <v>86250</v>
      </c>
      <c r="H707" s="161">
        <v>86250</v>
      </c>
      <c r="I707" s="132">
        <v>78200</v>
      </c>
      <c r="J707" s="301">
        <f t="shared" si="93"/>
        <v>90.66666666666666</v>
      </c>
    </row>
    <row r="708" spans="1:10" s="129" customFormat="1" ht="12.75">
      <c r="A708" s="133"/>
      <c r="B708" s="130"/>
      <c r="C708" s="130"/>
      <c r="D708" s="133"/>
      <c r="E708" s="133" t="s">
        <v>550</v>
      </c>
      <c r="F708" s="131" t="s">
        <v>391</v>
      </c>
      <c r="G708" s="160">
        <f>0+G$709</f>
        <v>12000</v>
      </c>
      <c r="H708" s="160">
        <f>0+H$709</f>
        <v>12000</v>
      </c>
      <c r="I708" s="160">
        <f>0+I$709</f>
        <v>8052.7</v>
      </c>
      <c r="J708" s="299">
        <f t="shared" si="93"/>
        <v>67.10583333333334</v>
      </c>
    </row>
    <row r="709" spans="1:10" s="129" customFormat="1" ht="12.75">
      <c r="A709" s="133"/>
      <c r="B709" s="130"/>
      <c r="C709" s="130" t="s">
        <v>19</v>
      </c>
      <c r="D709" s="133" t="s">
        <v>1212</v>
      </c>
      <c r="E709" s="270" t="s">
        <v>551</v>
      </c>
      <c r="F709" s="131" t="s">
        <v>391</v>
      </c>
      <c r="G709" s="161">
        <v>12000</v>
      </c>
      <c r="H709" s="161">
        <v>12000</v>
      </c>
      <c r="I709" s="132">
        <v>8052.7</v>
      </c>
      <c r="J709" s="301">
        <f t="shared" si="93"/>
        <v>67.10583333333334</v>
      </c>
    </row>
    <row r="710" spans="1:10" s="129" customFormat="1" ht="25.5">
      <c r="A710" s="133" t="s">
        <v>1213</v>
      </c>
      <c r="B710" s="130" t="s">
        <v>1107</v>
      </c>
      <c r="C710" s="130"/>
      <c r="D710" s="133"/>
      <c r="E710" s="133"/>
      <c r="F710" s="159" t="s">
        <v>1214</v>
      </c>
      <c r="G710" s="160">
        <f>0+G$712+G$714+G$715+G$717+G$718+G$719+G$721+G$722+G$723+G$725+G$726+G$727+G$728+G$730</f>
        <v>314000</v>
      </c>
      <c r="H710" s="160">
        <f>0+H$712+H$714+H$715+H$717+H$718+H$719+H$721+H$722+H$723+H$725+H$726+H$727+H$728+H$730</f>
        <v>336300</v>
      </c>
      <c r="I710" s="160">
        <f>0+I$712+I$714+I$715+I$717+I$718+I$719+I$721+I$722+I$723+I$725+I$726+I$727+I$728+I$730</f>
        <v>313700</v>
      </c>
      <c r="J710" s="299">
        <f t="shared" si="93"/>
        <v>93.27980969372584</v>
      </c>
    </row>
    <row r="711" spans="1:10" s="129" customFormat="1" ht="12.75">
      <c r="A711" s="133"/>
      <c r="B711" s="130"/>
      <c r="C711" s="130"/>
      <c r="D711" s="133"/>
      <c r="E711" s="133" t="s">
        <v>558</v>
      </c>
      <c r="F711" s="131" t="s">
        <v>356</v>
      </c>
      <c r="G711" s="160">
        <f>0+G$712</f>
        <v>236000</v>
      </c>
      <c r="H711" s="160">
        <f>0+H$712</f>
        <v>257400</v>
      </c>
      <c r="I711" s="160">
        <f>0+I$712</f>
        <v>257366.63</v>
      </c>
      <c r="J711" s="299">
        <f t="shared" si="93"/>
        <v>99.98703574203574</v>
      </c>
    </row>
    <row r="712" spans="1:10" s="129" customFormat="1" ht="12.75">
      <c r="A712" s="133"/>
      <c r="B712" s="130"/>
      <c r="C712" s="130" t="s">
        <v>19</v>
      </c>
      <c r="D712" s="133" t="s">
        <v>1215</v>
      </c>
      <c r="E712" s="270" t="s">
        <v>560</v>
      </c>
      <c r="F712" s="131" t="s">
        <v>358</v>
      </c>
      <c r="G712" s="161">
        <v>236000</v>
      </c>
      <c r="H712" s="161">
        <v>257400</v>
      </c>
      <c r="I712" s="132">
        <v>257366.63</v>
      </c>
      <c r="J712" s="301">
        <f t="shared" si="93"/>
        <v>99.98703574203574</v>
      </c>
    </row>
    <row r="713" spans="1:10" s="129" customFormat="1" ht="12.75">
      <c r="A713" s="133"/>
      <c r="B713" s="130"/>
      <c r="C713" s="130"/>
      <c r="D713" s="133"/>
      <c r="E713" s="133" t="s">
        <v>561</v>
      </c>
      <c r="F713" s="131" t="s">
        <v>363</v>
      </c>
      <c r="G713" s="160">
        <f>0+G$714+G$715</f>
        <v>34000</v>
      </c>
      <c r="H713" s="160">
        <f>0+H$714+H$715</f>
        <v>34000</v>
      </c>
      <c r="I713" s="160">
        <f>0+I$714+I$715</f>
        <v>27361.27</v>
      </c>
      <c r="J713" s="299">
        <f t="shared" si="93"/>
        <v>80.47432352941176</v>
      </c>
    </row>
    <row r="714" spans="1:10" s="129" customFormat="1" ht="12.75">
      <c r="A714" s="133"/>
      <c r="B714" s="130"/>
      <c r="C714" s="130" t="s">
        <v>19</v>
      </c>
      <c r="D714" s="133" t="s">
        <v>1216</v>
      </c>
      <c r="E714" s="270" t="s">
        <v>563</v>
      </c>
      <c r="F714" s="131" t="s">
        <v>365</v>
      </c>
      <c r="G714" s="161">
        <v>30000</v>
      </c>
      <c r="H714" s="161">
        <v>30000</v>
      </c>
      <c r="I714" s="132">
        <v>24107.15</v>
      </c>
      <c r="J714" s="301">
        <f t="shared" si="93"/>
        <v>80.35716666666667</v>
      </c>
    </row>
    <row r="715" spans="1:10" s="129" customFormat="1" ht="25.5">
      <c r="A715" s="133"/>
      <c r="B715" s="130"/>
      <c r="C715" s="130" t="s">
        <v>19</v>
      </c>
      <c r="D715" s="133" t="s">
        <v>1217</v>
      </c>
      <c r="E715" s="270" t="s">
        <v>565</v>
      </c>
      <c r="F715" s="131" t="s">
        <v>366</v>
      </c>
      <c r="G715" s="161">
        <v>4000</v>
      </c>
      <c r="H715" s="161">
        <v>4000</v>
      </c>
      <c r="I715" s="132">
        <v>3254.12</v>
      </c>
      <c r="J715" s="301">
        <f t="shared" si="93"/>
        <v>81.353</v>
      </c>
    </row>
    <row r="716" spans="1:10" s="129" customFormat="1" ht="12.75">
      <c r="A716" s="133"/>
      <c r="B716" s="130"/>
      <c r="C716" s="130"/>
      <c r="D716" s="133"/>
      <c r="E716" s="133" t="s">
        <v>566</v>
      </c>
      <c r="F716" s="131" t="s">
        <v>368</v>
      </c>
      <c r="G716" s="160">
        <f>0+G$717+G$718+G$719</f>
        <v>5100</v>
      </c>
      <c r="H716" s="160">
        <f>0+H$717+H$718+H$719</f>
        <v>5100</v>
      </c>
      <c r="I716" s="160">
        <f>0+I$717+I$718+I$719</f>
        <v>2415</v>
      </c>
      <c r="J716" s="299">
        <f t="shared" si="93"/>
        <v>47.35294117647059</v>
      </c>
    </row>
    <row r="717" spans="1:10" s="129" customFormat="1" ht="12.75">
      <c r="A717" s="133"/>
      <c r="B717" s="130"/>
      <c r="C717" s="130" t="s">
        <v>19</v>
      </c>
      <c r="D717" s="133" t="s">
        <v>708</v>
      </c>
      <c r="E717" s="270" t="s">
        <v>568</v>
      </c>
      <c r="F717" s="131" t="s">
        <v>369</v>
      </c>
      <c r="G717" s="161">
        <v>1100</v>
      </c>
      <c r="H717" s="161">
        <v>1100</v>
      </c>
      <c r="I717" s="132">
        <v>0</v>
      </c>
      <c r="J717" s="301" t="str">
        <f t="shared" si="93"/>
        <v>-</v>
      </c>
    </row>
    <row r="718" spans="1:10" s="129" customFormat="1" ht="25.5">
      <c r="A718" s="133"/>
      <c r="B718" s="130"/>
      <c r="C718" s="130" t="s">
        <v>19</v>
      </c>
      <c r="D718" s="133" t="s">
        <v>1218</v>
      </c>
      <c r="E718" s="270" t="s">
        <v>1196</v>
      </c>
      <c r="F718" s="131" t="s">
        <v>370</v>
      </c>
      <c r="G718" s="161">
        <v>3000</v>
      </c>
      <c r="H718" s="161">
        <v>3000</v>
      </c>
      <c r="I718" s="132">
        <v>2415</v>
      </c>
      <c r="J718" s="301">
        <f t="shared" si="93"/>
        <v>80.5</v>
      </c>
    </row>
    <row r="719" spans="1:10" s="129" customFormat="1" ht="12.75">
      <c r="A719" s="133"/>
      <c r="B719" s="130"/>
      <c r="C719" s="130" t="s">
        <v>19</v>
      </c>
      <c r="D719" s="133" t="s">
        <v>1219</v>
      </c>
      <c r="E719" s="270" t="s">
        <v>1129</v>
      </c>
      <c r="F719" s="131" t="s">
        <v>371</v>
      </c>
      <c r="G719" s="161">
        <v>1000</v>
      </c>
      <c r="H719" s="161">
        <v>1000</v>
      </c>
      <c r="I719" s="132">
        <v>0</v>
      </c>
      <c r="J719" s="301" t="str">
        <f t="shared" si="93"/>
        <v>-</v>
      </c>
    </row>
    <row r="720" spans="1:10" s="129" customFormat="1" ht="12.75">
      <c r="A720" s="133"/>
      <c r="B720" s="130"/>
      <c r="C720" s="130"/>
      <c r="D720" s="133"/>
      <c r="E720" s="133" t="s">
        <v>569</v>
      </c>
      <c r="F720" s="131" t="s">
        <v>373</v>
      </c>
      <c r="G720" s="160">
        <f>0+G$721+G$722+G$723</f>
        <v>17000</v>
      </c>
      <c r="H720" s="160">
        <f>0+H$721+H$722+H$723</f>
        <v>17000</v>
      </c>
      <c r="I720" s="160">
        <f>0+I$721+I$722+I$723</f>
        <v>10747.1</v>
      </c>
      <c r="J720" s="299">
        <f t="shared" si="93"/>
        <v>63.218235294117655</v>
      </c>
    </row>
    <row r="721" spans="1:10" s="129" customFormat="1" ht="12.75">
      <c r="A721" s="133"/>
      <c r="B721" s="130"/>
      <c r="C721" s="130" t="s">
        <v>19</v>
      </c>
      <c r="D721" s="133" t="s">
        <v>1220</v>
      </c>
      <c r="E721" s="270" t="s">
        <v>1025</v>
      </c>
      <c r="F721" s="131" t="s">
        <v>374</v>
      </c>
      <c r="G721" s="161">
        <v>15000</v>
      </c>
      <c r="H721" s="161">
        <v>15000</v>
      </c>
      <c r="I721" s="132">
        <v>10747.1</v>
      </c>
      <c r="J721" s="301">
        <f t="shared" si="93"/>
        <v>71.64733333333334</v>
      </c>
    </row>
    <row r="722" spans="1:10" s="129" customFormat="1" ht="12.75">
      <c r="A722" s="133"/>
      <c r="B722" s="130"/>
      <c r="C722" s="130" t="s">
        <v>19</v>
      </c>
      <c r="D722" s="133" t="s">
        <v>1221</v>
      </c>
      <c r="E722" s="270" t="s">
        <v>1150</v>
      </c>
      <c r="F722" s="131" t="s">
        <v>375</v>
      </c>
      <c r="G722" s="161">
        <v>1000</v>
      </c>
      <c r="H722" s="161">
        <v>1000</v>
      </c>
      <c r="I722" s="132">
        <v>0</v>
      </c>
      <c r="J722" s="301" t="str">
        <f t="shared" si="93"/>
        <v>-</v>
      </c>
    </row>
    <row r="723" spans="1:10" s="129" customFormat="1" ht="12.75">
      <c r="A723" s="133"/>
      <c r="B723" s="130"/>
      <c r="C723" s="130" t="s">
        <v>19</v>
      </c>
      <c r="D723" s="133" t="s">
        <v>1222</v>
      </c>
      <c r="E723" s="270" t="s">
        <v>806</v>
      </c>
      <c r="F723" s="131" t="s">
        <v>378</v>
      </c>
      <c r="G723" s="161">
        <v>1000</v>
      </c>
      <c r="H723" s="161">
        <v>1000</v>
      </c>
      <c r="I723" s="132">
        <v>0</v>
      </c>
      <c r="J723" s="301" t="str">
        <f t="shared" si="93"/>
        <v>-</v>
      </c>
    </row>
    <row r="724" spans="1:10" s="129" customFormat="1" ht="12.75">
      <c r="A724" s="133"/>
      <c r="B724" s="130"/>
      <c r="C724" s="130"/>
      <c r="D724" s="133"/>
      <c r="E724" s="133" t="s">
        <v>543</v>
      </c>
      <c r="F724" s="131" t="s">
        <v>380</v>
      </c>
      <c r="G724" s="160">
        <f>0+G$725+G$726+G$727+G$728</f>
        <v>21400</v>
      </c>
      <c r="H724" s="160">
        <f>0+H$725+H$726+H$727+H$728</f>
        <v>21400</v>
      </c>
      <c r="I724" s="160">
        <f>0+I$725+I$726+I$727+I$728</f>
        <v>14446.25</v>
      </c>
      <c r="J724" s="299">
        <f t="shared" si="93"/>
        <v>67.50584112149532</v>
      </c>
    </row>
    <row r="725" spans="1:10" s="129" customFormat="1" ht="12.75">
      <c r="A725" s="133"/>
      <c r="B725" s="130"/>
      <c r="C725" s="130" t="s">
        <v>19</v>
      </c>
      <c r="D725" s="133" t="s">
        <v>1223</v>
      </c>
      <c r="E725" s="270" t="s">
        <v>544</v>
      </c>
      <c r="F725" s="131" t="s">
        <v>383</v>
      </c>
      <c r="G725" s="161">
        <v>1000</v>
      </c>
      <c r="H725" s="161">
        <v>1000</v>
      </c>
      <c r="I725" s="132">
        <v>0</v>
      </c>
      <c r="J725" s="301" t="str">
        <f t="shared" si="93"/>
        <v>-</v>
      </c>
    </row>
    <row r="726" spans="1:10" s="129" customFormat="1" ht="12.75">
      <c r="A726" s="133"/>
      <c r="B726" s="130"/>
      <c r="C726" s="130" t="s">
        <v>19</v>
      </c>
      <c r="D726" s="133" t="s">
        <v>1224</v>
      </c>
      <c r="E726" s="270" t="s">
        <v>545</v>
      </c>
      <c r="F726" s="131" t="s">
        <v>387</v>
      </c>
      <c r="G726" s="161">
        <v>13000</v>
      </c>
      <c r="H726" s="161">
        <v>13000</v>
      </c>
      <c r="I726" s="132">
        <v>8815</v>
      </c>
      <c r="J726" s="301">
        <f t="shared" si="93"/>
        <v>67.8076923076923</v>
      </c>
    </row>
    <row r="727" spans="1:10" s="129" customFormat="1" ht="12.75">
      <c r="A727" s="133"/>
      <c r="B727" s="130"/>
      <c r="C727" s="130" t="s">
        <v>19</v>
      </c>
      <c r="D727" s="133" t="s">
        <v>1225</v>
      </c>
      <c r="E727" s="270" t="s">
        <v>1175</v>
      </c>
      <c r="F727" s="131" t="s">
        <v>388</v>
      </c>
      <c r="G727" s="161">
        <v>5400</v>
      </c>
      <c r="H727" s="161">
        <v>5400</v>
      </c>
      <c r="I727" s="132">
        <v>3432.5</v>
      </c>
      <c r="J727" s="301">
        <f t="shared" si="93"/>
        <v>63.56481481481482</v>
      </c>
    </row>
    <row r="728" spans="1:10" s="129" customFormat="1" ht="12.75">
      <c r="A728" s="133"/>
      <c r="B728" s="130"/>
      <c r="C728" s="130" t="s">
        <v>19</v>
      </c>
      <c r="D728" s="133" t="s">
        <v>1226</v>
      </c>
      <c r="E728" s="270" t="s">
        <v>572</v>
      </c>
      <c r="F728" s="131" t="s">
        <v>389</v>
      </c>
      <c r="G728" s="161">
        <v>2000</v>
      </c>
      <c r="H728" s="161">
        <v>2000</v>
      </c>
      <c r="I728" s="132">
        <v>2198.75</v>
      </c>
      <c r="J728" s="301">
        <f t="shared" si="93"/>
        <v>109.9375</v>
      </c>
    </row>
    <row r="729" spans="1:10" s="129" customFormat="1" ht="12.75">
      <c r="A729" s="133"/>
      <c r="B729" s="130"/>
      <c r="C729" s="130"/>
      <c r="D729" s="133"/>
      <c r="E729" s="133" t="s">
        <v>550</v>
      </c>
      <c r="F729" s="131" t="s">
        <v>391</v>
      </c>
      <c r="G729" s="160">
        <f>0+G$730</f>
        <v>500</v>
      </c>
      <c r="H729" s="160">
        <f>0+H$730</f>
        <v>1400</v>
      </c>
      <c r="I729" s="160">
        <f>0+I$730</f>
        <v>1363.75</v>
      </c>
      <c r="J729" s="299">
        <f t="shared" si="93"/>
        <v>97.41071428571428</v>
      </c>
    </row>
    <row r="730" spans="1:10" s="129" customFormat="1" ht="12.75">
      <c r="A730" s="133"/>
      <c r="B730" s="130"/>
      <c r="C730" s="130" t="s">
        <v>19</v>
      </c>
      <c r="D730" s="133" t="s">
        <v>1227</v>
      </c>
      <c r="E730" s="270" t="s">
        <v>551</v>
      </c>
      <c r="F730" s="131" t="s">
        <v>391</v>
      </c>
      <c r="G730" s="161">
        <v>500</v>
      </c>
      <c r="H730" s="161">
        <v>1400</v>
      </c>
      <c r="I730" s="132">
        <v>1363.75</v>
      </c>
      <c r="J730" s="301">
        <f t="shared" si="93"/>
        <v>97.41071428571428</v>
      </c>
    </row>
    <row r="731" spans="1:10" s="129" customFormat="1" ht="38.25">
      <c r="A731" s="133" t="s">
        <v>1228</v>
      </c>
      <c r="B731" s="130" t="s">
        <v>1107</v>
      </c>
      <c r="C731" s="130"/>
      <c r="D731" s="133"/>
      <c r="E731" s="133"/>
      <c r="F731" s="159" t="s">
        <v>1229</v>
      </c>
      <c r="G731" s="160">
        <f aca="true" t="shared" si="94" ref="G731:I732">0+G$733</f>
        <v>17000</v>
      </c>
      <c r="H731" s="160">
        <f t="shared" si="94"/>
        <v>17000</v>
      </c>
      <c r="I731" s="160">
        <f t="shared" si="94"/>
        <v>16560</v>
      </c>
      <c r="J731" s="299">
        <f t="shared" si="93"/>
        <v>97.41176470588235</v>
      </c>
    </row>
    <row r="732" spans="1:10" s="129" customFormat="1" ht="25.5" customHeight="1">
      <c r="A732" s="133"/>
      <c r="B732" s="130"/>
      <c r="C732" s="130"/>
      <c r="D732" s="133"/>
      <c r="E732" s="133" t="s">
        <v>1006</v>
      </c>
      <c r="F732" s="131" t="s">
        <v>411</v>
      </c>
      <c r="G732" s="160">
        <f t="shared" si="94"/>
        <v>17000</v>
      </c>
      <c r="H732" s="160">
        <f t="shared" si="94"/>
        <v>17000</v>
      </c>
      <c r="I732" s="160">
        <f t="shared" si="94"/>
        <v>16560</v>
      </c>
      <c r="J732" s="299">
        <f t="shared" si="93"/>
        <v>97.41176470588235</v>
      </c>
    </row>
    <row r="733" spans="1:10" s="129" customFormat="1" ht="25.5">
      <c r="A733" s="133"/>
      <c r="B733" s="130"/>
      <c r="C733" s="130" t="s">
        <v>19</v>
      </c>
      <c r="D733" s="133" t="s">
        <v>1230</v>
      </c>
      <c r="E733" s="270" t="s">
        <v>1008</v>
      </c>
      <c r="F733" s="131" t="s">
        <v>412</v>
      </c>
      <c r="G733" s="161">
        <v>17000</v>
      </c>
      <c r="H733" s="161">
        <v>17000</v>
      </c>
      <c r="I733" s="132">
        <v>16560</v>
      </c>
      <c r="J733" s="301">
        <f t="shared" si="93"/>
        <v>97.41176470588235</v>
      </c>
    </row>
    <row r="734" spans="1:10" s="129" customFormat="1" ht="12.75">
      <c r="A734" s="133" t="s">
        <v>1231</v>
      </c>
      <c r="B734" s="130" t="s">
        <v>1107</v>
      </c>
      <c r="C734" s="130"/>
      <c r="D734" s="133"/>
      <c r="E734" s="133"/>
      <c r="F734" s="159" t="s">
        <v>1232</v>
      </c>
      <c r="G734" s="160">
        <f aca="true" t="shared" si="95" ref="G734:I735">0+G$736</f>
        <v>10500</v>
      </c>
      <c r="H734" s="160">
        <f t="shared" si="95"/>
        <v>10500</v>
      </c>
      <c r="I734" s="160">
        <f t="shared" si="95"/>
        <v>7000</v>
      </c>
      <c r="J734" s="299">
        <f t="shared" si="93"/>
        <v>66.66666666666666</v>
      </c>
    </row>
    <row r="735" spans="1:10" s="129" customFormat="1" ht="12.75">
      <c r="A735" s="133"/>
      <c r="B735" s="130"/>
      <c r="C735" s="130"/>
      <c r="D735" s="133"/>
      <c r="E735" s="133" t="s">
        <v>550</v>
      </c>
      <c r="F735" s="131" t="s">
        <v>391</v>
      </c>
      <c r="G735" s="160">
        <f t="shared" si="95"/>
        <v>10500</v>
      </c>
      <c r="H735" s="160">
        <f t="shared" si="95"/>
        <v>10500</v>
      </c>
      <c r="I735" s="160">
        <f t="shared" si="95"/>
        <v>7000</v>
      </c>
      <c r="J735" s="299">
        <f t="shared" si="93"/>
        <v>66.66666666666666</v>
      </c>
    </row>
    <row r="736" spans="1:10" s="129" customFormat="1" ht="12.75">
      <c r="A736" s="133"/>
      <c r="B736" s="130"/>
      <c r="C736" s="130" t="s">
        <v>19</v>
      </c>
      <c r="D736" s="133" t="s">
        <v>1233</v>
      </c>
      <c r="E736" s="270" t="s">
        <v>551</v>
      </c>
      <c r="F736" s="131" t="s">
        <v>391</v>
      </c>
      <c r="G736" s="161">
        <v>10500</v>
      </c>
      <c r="H736" s="161">
        <v>10500</v>
      </c>
      <c r="I736" s="132">
        <v>7000</v>
      </c>
      <c r="J736" s="301">
        <f t="shared" si="93"/>
        <v>66.66666666666666</v>
      </c>
    </row>
    <row r="737" spans="1:10" s="129" customFormat="1" ht="12.75">
      <c r="A737" s="133" t="s">
        <v>1234</v>
      </c>
      <c r="B737" s="130" t="s">
        <v>1107</v>
      </c>
      <c r="C737" s="130"/>
      <c r="D737" s="133"/>
      <c r="E737" s="133"/>
      <c r="F737" s="159" t="s">
        <v>936</v>
      </c>
      <c r="G737" s="160">
        <f aca="true" t="shared" si="96" ref="G737:I738">0+G$739</f>
        <v>10000</v>
      </c>
      <c r="H737" s="160">
        <f t="shared" si="96"/>
        <v>10000</v>
      </c>
      <c r="I737" s="160">
        <f t="shared" si="96"/>
        <v>2000</v>
      </c>
      <c r="J737" s="299">
        <f t="shared" si="93"/>
        <v>20</v>
      </c>
    </row>
    <row r="738" spans="1:10" s="129" customFormat="1" ht="12.75">
      <c r="A738" s="133"/>
      <c r="B738" s="130"/>
      <c r="C738" s="130"/>
      <c r="D738" s="133"/>
      <c r="E738" s="133" t="s">
        <v>550</v>
      </c>
      <c r="F738" s="131" t="s">
        <v>391</v>
      </c>
      <c r="G738" s="160">
        <f t="shared" si="96"/>
        <v>10000</v>
      </c>
      <c r="H738" s="160">
        <f t="shared" si="96"/>
        <v>10000</v>
      </c>
      <c r="I738" s="160">
        <f t="shared" si="96"/>
        <v>2000</v>
      </c>
      <c r="J738" s="299">
        <f t="shared" si="93"/>
        <v>20</v>
      </c>
    </row>
    <row r="739" spans="1:10" s="129" customFormat="1" ht="12.75">
      <c r="A739" s="133"/>
      <c r="B739" s="130"/>
      <c r="C739" s="130" t="s">
        <v>19</v>
      </c>
      <c r="D739" s="133" t="s">
        <v>1235</v>
      </c>
      <c r="E739" s="270" t="s">
        <v>551</v>
      </c>
      <c r="F739" s="131" t="s">
        <v>391</v>
      </c>
      <c r="G739" s="161">
        <v>10000</v>
      </c>
      <c r="H739" s="161">
        <v>10000</v>
      </c>
      <c r="I739" s="132">
        <v>2000</v>
      </c>
      <c r="J739" s="301">
        <f t="shared" si="93"/>
        <v>20</v>
      </c>
    </row>
    <row r="740" spans="1:10" s="129" customFormat="1" ht="25.5">
      <c r="A740" s="133" t="s">
        <v>1236</v>
      </c>
      <c r="B740" s="130" t="s">
        <v>1107</v>
      </c>
      <c r="C740" s="130"/>
      <c r="D740" s="133"/>
      <c r="E740" s="133"/>
      <c r="F740" s="159" t="s">
        <v>1237</v>
      </c>
      <c r="G740" s="160">
        <f>0+G$742+G$744+G$745+G$747</f>
        <v>71800</v>
      </c>
      <c r="H740" s="160">
        <f>0+H$742+H$744+H$745+H$747</f>
        <v>71800</v>
      </c>
      <c r="I740" s="160">
        <f>0+I$742+I$744+I$745+I$747</f>
        <v>52132.399999999994</v>
      </c>
      <c r="J740" s="299">
        <f t="shared" si="93"/>
        <v>72.60779944289692</v>
      </c>
    </row>
    <row r="741" spans="1:10" s="129" customFormat="1" ht="12.75">
      <c r="A741" s="133"/>
      <c r="B741" s="130"/>
      <c r="C741" s="130"/>
      <c r="D741" s="133"/>
      <c r="E741" s="133" t="s">
        <v>558</v>
      </c>
      <c r="F741" s="131" t="s">
        <v>356</v>
      </c>
      <c r="G741" s="160">
        <f>0+G$742</f>
        <v>47000</v>
      </c>
      <c r="H741" s="160">
        <f>0+H$742</f>
        <v>47000</v>
      </c>
      <c r="I741" s="160">
        <f>0+I$742</f>
        <v>36131.59</v>
      </c>
      <c r="J741" s="299">
        <f t="shared" si="93"/>
        <v>76.87572340425531</v>
      </c>
    </row>
    <row r="742" spans="1:10" s="129" customFormat="1" ht="12.75">
      <c r="A742" s="133"/>
      <c r="B742" s="130"/>
      <c r="C742" s="130" t="s">
        <v>19</v>
      </c>
      <c r="D742" s="133" t="s">
        <v>1238</v>
      </c>
      <c r="E742" s="270" t="s">
        <v>560</v>
      </c>
      <c r="F742" s="131" t="s">
        <v>358</v>
      </c>
      <c r="G742" s="161">
        <v>47000</v>
      </c>
      <c r="H742" s="161">
        <v>47000</v>
      </c>
      <c r="I742" s="132">
        <v>36131.59</v>
      </c>
      <c r="J742" s="301">
        <f t="shared" si="93"/>
        <v>76.87572340425531</v>
      </c>
    </row>
    <row r="743" spans="1:10" s="129" customFormat="1" ht="12.75">
      <c r="A743" s="133"/>
      <c r="B743" s="130"/>
      <c r="C743" s="130"/>
      <c r="D743" s="133"/>
      <c r="E743" s="133" t="s">
        <v>561</v>
      </c>
      <c r="F743" s="131" t="s">
        <v>363</v>
      </c>
      <c r="G743" s="160">
        <f>0+G$744+G$745</f>
        <v>8300</v>
      </c>
      <c r="H743" s="160">
        <f>0+H$744+H$745</f>
        <v>8300</v>
      </c>
      <c r="I743" s="160">
        <f>0+I$744+I$745</f>
        <v>5500.81</v>
      </c>
      <c r="J743" s="299">
        <f t="shared" si="93"/>
        <v>66.27481927710845</v>
      </c>
    </row>
    <row r="744" spans="1:10" s="129" customFormat="1" ht="12.75">
      <c r="A744" s="133"/>
      <c r="B744" s="130"/>
      <c r="C744" s="130" t="s">
        <v>19</v>
      </c>
      <c r="D744" s="133" t="s">
        <v>1239</v>
      </c>
      <c r="E744" s="270" t="s">
        <v>563</v>
      </c>
      <c r="F744" s="131" t="s">
        <v>365</v>
      </c>
      <c r="G744" s="161">
        <v>7000</v>
      </c>
      <c r="H744" s="161">
        <v>7000</v>
      </c>
      <c r="I744" s="132">
        <v>4847.96</v>
      </c>
      <c r="J744" s="301">
        <f t="shared" si="93"/>
        <v>69.25657142857143</v>
      </c>
    </row>
    <row r="745" spans="1:10" s="129" customFormat="1" ht="25.5">
      <c r="A745" s="133"/>
      <c r="B745" s="130"/>
      <c r="C745" s="130" t="s">
        <v>19</v>
      </c>
      <c r="D745" s="133" t="s">
        <v>1240</v>
      </c>
      <c r="E745" s="270" t="s">
        <v>565</v>
      </c>
      <c r="F745" s="131" t="s">
        <v>366</v>
      </c>
      <c r="G745" s="161">
        <v>1300</v>
      </c>
      <c r="H745" s="161">
        <v>1300</v>
      </c>
      <c r="I745" s="132">
        <v>652.85</v>
      </c>
      <c r="J745" s="301">
        <f t="shared" si="93"/>
        <v>50.21923076923077</v>
      </c>
    </row>
    <row r="746" spans="1:10" s="129" customFormat="1" ht="12.75">
      <c r="A746" s="133"/>
      <c r="B746" s="130"/>
      <c r="C746" s="130"/>
      <c r="D746" s="133"/>
      <c r="E746" s="133" t="s">
        <v>543</v>
      </c>
      <c r="F746" s="131" t="s">
        <v>380</v>
      </c>
      <c r="G746" s="160">
        <f>0+G$747</f>
        <v>16500</v>
      </c>
      <c r="H746" s="160">
        <f>0+H$747</f>
        <v>16500</v>
      </c>
      <c r="I746" s="160">
        <f>0+I$747</f>
        <v>10500</v>
      </c>
      <c r="J746" s="299">
        <f t="shared" si="93"/>
        <v>63.63636363636363</v>
      </c>
    </row>
    <row r="747" spans="1:10" s="129" customFormat="1" ht="12.75">
      <c r="A747" s="133"/>
      <c r="B747" s="130"/>
      <c r="C747" s="130" t="s">
        <v>19</v>
      </c>
      <c r="D747" s="133" t="s">
        <v>1241</v>
      </c>
      <c r="E747" s="270" t="s">
        <v>545</v>
      </c>
      <c r="F747" s="131" t="s">
        <v>387</v>
      </c>
      <c r="G747" s="161">
        <v>16500</v>
      </c>
      <c r="H747" s="161">
        <v>16500</v>
      </c>
      <c r="I747" s="132">
        <v>10500</v>
      </c>
      <c r="J747" s="301">
        <f t="shared" si="93"/>
        <v>63.63636363636363</v>
      </c>
    </row>
    <row r="748" spans="1:10" s="129" customFormat="1" ht="25.5">
      <c r="A748" s="133" t="s">
        <v>1242</v>
      </c>
      <c r="B748" s="130" t="s">
        <v>1107</v>
      </c>
      <c r="C748" s="130"/>
      <c r="D748" s="133"/>
      <c r="E748" s="133"/>
      <c r="F748" s="159" t="s">
        <v>1243</v>
      </c>
      <c r="G748" s="160">
        <f aca="true" t="shared" si="97" ref="G748:I749">0+G$750</f>
        <v>23600</v>
      </c>
      <c r="H748" s="160">
        <f t="shared" si="97"/>
        <v>23600</v>
      </c>
      <c r="I748" s="160">
        <f t="shared" si="97"/>
        <v>23568.34</v>
      </c>
      <c r="J748" s="299">
        <f t="shared" si="93"/>
        <v>99.86584745762713</v>
      </c>
    </row>
    <row r="749" spans="1:10" s="129" customFormat="1" ht="12.75">
      <c r="A749" s="133"/>
      <c r="B749" s="130"/>
      <c r="C749" s="130"/>
      <c r="D749" s="133"/>
      <c r="E749" s="133" t="s">
        <v>890</v>
      </c>
      <c r="F749" s="131" t="s">
        <v>462</v>
      </c>
      <c r="G749" s="160">
        <f t="shared" si="97"/>
        <v>23600</v>
      </c>
      <c r="H749" s="160">
        <f t="shared" si="97"/>
        <v>23600</v>
      </c>
      <c r="I749" s="160">
        <f t="shared" si="97"/>
        <v>23568.34</v>
      </c>
      <c r="J749" s="299">
        <f t="shared" si="93"/>
        <v>99.86584745762713</v>
      </c>
    </row>
    <row r="750" spans="1:10" s="129" customFormat="1" ht="12.75">
      <c r="A750" s="133"/>
      <c r="B750" s="130"/>
      <c r="C750" s="130" t="s">
        <v>321</v>
      </c>
      <c r="D750" s="133" t="s">
        <v>1244</v>
      </c>
      <c r="E750" s="270" t="s">
        <v>892</v>
      </c>
      <c r="F750" s="131" t="s">
        <v>462</v>
      </c>
      <c r="G750" s="161">
        <v>23600</v>
      </c>
      <c r="H750" s="161">
        <v>23600</v>
      </c>
      <c r="I750" s="132">
        <v>23568.34</v>
      </c>
      <c r="J750" s="301">
        <f t="shared" si="93"/>
        <v>99.86584745762713</v>
      </c>
    </row>
    <row r="751" spans="1:10" s="129" customFormat="1" ht="6.75" customHeight="1">
      <c r="A751" s="133"/>
      <c r="B751" s="130"/>
      <c r="C751" s="130"/>
      <c r="D751" s="133"/>
      <c r="E751" s="270"/>
      <c r="F751" s="131"/>
      <c r="G751" s="161"/>
      <c r="H751" s="161"/>
      <c r="I751" s="132"/>
      <c r="J751" s="301"/>
    </row>
    <row r="752" spans="1:10" s="129" customFormat="1" ht="25.5">
      <c r="A752" s="266" t="s">
        <v>2617</v>
      </c>
      <c r="B752" s="267"/>
      <c r="C752" s="267"/>
      <c r="D752" s="266"/>
      <c r="E752" s="266"/>
      <c r="F752" s="268" t="s">
        <v>2622</v>
      </c>
      <c r="G752" s="269">
        <f>G754+G964</f>
        <v>48579000</v>
      </c>
      <c r="H752" s="269">
        <f>H754+H964</f>
        <v>48579000</v>
      </c>
      <c r="I752" s="269">
        <f>I754+I964</f>
        <v>44807105.74</v>
      </c>
      <c r="J752" s="298">
        <f aca="true" t="shared" si="98" ref="J752:J818">IF(OR($H752=0,$I752=0),"-",$I752/$H752*100)</f>
        <v>92.23554568846622</v>
      </c>
    </row>
    <row r="753" spans="1:10" s="129" customFormat="1" ht="6.75" customHeight="1">
      <c r="A753" s="133"/>
      <c r="B753" s="130"/>
      <c r="C753" s="130"/>
      <c r="D753" s="133"/>
      <c r="E753" s="133"/>
      <c r="F753" s="159"/>
      <c r="G753" s="160"/>
      <c r="H753" s="160"/>
      <c r="I753" s="160"/>
      <c r="J753" s="299"/>
    </row>
    <row r="754" spans="1:10" s="129" customFormat="1" ht="25.5">
      <c r="A754" s="266" t="s">
        <v>2618</v>
      </c>
      <c r="B754" s="267"/>
      <c r="C754" s="267"/>
      <c r="D754" s="266"/>
      <c r="E754" s="266"/>
      <c r="F754" s="268" t="s">
        <v>2619</v>
      </c>
      <c r="G754" s="269">
        <f>G755+G884+G928+G938+G952</f>
        <v>47141000</v>
      </c>
      <c r="H754" s="269">
        <f>H755+H884+H928+H938+H952</f>
        <v>47141000</v>
      </c>
      <c r="I754" s="269">
        <f>I755+I884+I928+I938+I952</f>
        <v>43520455.93</v>
      </c>
      <c r="J754" s="298">
        <f t="shared" si="98"/>
        <v>92.31975547824611</v>
      </c>
    </row>
    <row r="755" spans="1:10" s="129" customFormat="1" ht="12.75">
      <c r="A755" s="133" t="s">
        <v>1245</v>
      </c>
      <c r="B755" s="130"/>
      <c r="C755" s="130"/>
      <c r="D755" s="133"/>
      <c r="E755" s="133"/>
      <c r="F755" s="133" t="s">
        <v>1246</v>
      </c>
      <c r="G755" s="160">
        <f>0+G$756+G$760+G$763+G$766+G$769+G$772+G$775+G$779+G$782+G$789+G$792+G$795+G$798+G$801+G$804+G$814+G$827+G$835+G$840+G$847+G$858+G$864+G$867+G$870+G$873+G$878+G$881</f>
        <v>38474500</v>
      </c>
      <c r="H755" s="160">
        <f>0+H$756+H$760+H$763+H$766+H$769+H$772+H$775+H$779+H$782+H$789+H$792+H$795+H$798+H$801+H$804+H$814+H$827+H$835+H$840+H$847+H$858+H$864+H$867+H$870+H$873+H$878+H$881</f>
        <v>38474500</v>
      </c>
      <c r="I755" s="160">
        <f>0+I$756+I$760+I$763+I$766+I$769+I$772+I$775+I$779+I$782+I$789+I$792+I$795+I$798+I$801+I$804+I$814+I$827+I$835+I$840+I$847+I$858+I$864+I$867+I$870+I$873+I$878+I$881</f>
        <v>35575346.74</v>
      </c>
      <c r="J755" s="299">
        <f t="shared" si="98"/>
        <v>92.46474090631457</v>
      </c>
    </row>
    <row r="756" spans="1:10" s="129" customFormat="1" ht="25.5">
      <c r="A756" s="133" t="s">
        <v>1247</v>
      </c>
      <c r="B756" s="130" t="s">
        <v>1248</v>
      </c>
      <c r="C756" s="130"/>
      <c r="D756" s="133"/>
      <c r="E756" s="133"/>
      <c r="F756" s="159" t="s">
        <v>1249</v>
      </c>
      <c r="G756" s="160">
        <f aca="true" t="shared" si="99" ref="G756:I757">0+G$758+G$759</f>
        <v>5675000</v>
      </c>
      <c r="H756" s="160">
        <f t="shared" si="99"/>
        <v>5675000</v>
      </c>
      <c r="I756" s="160">
        <f t="shared" si="99"/>
        <v>5337345.949999999</v>
      </c>
      <c r="J756" s="299">
        <f t="shared" si="98"/>
        <v>94.0501488986784</v>
      </c>
    </row>
    <row r="757" spans="1:10" s="129" customFormat="1" ht="25.5">
      <c r="A757" s="133"/>
      <c r="B757" s="130"/>
      <c r="C757" s="130"/>
      <c r="D757" s="133"/>
      <c r="E757" s="133" t="s">
        <v>760</v>
      </c>
      <c r="F757" s="131" t="s">
        <v>420</v>
      </c>
      <c r="G757" s="160">
        <f t="shared" si="99"/>
        <v>5675000</v>
      </c>
      <c r="H757" s="160">
        <f t="shared" si="99"/>
        <v>5675000</v>
      </c>
      <c r="I757" s="160">
        <f t="shared" si="99"/>
        <v>5337345.949999999</v>
      </c>
      <c r="J757" s="299">
        <f t="shared" si="98"/>
        <v>94.0501488986784</v>
      </c>
    </row>
    <row r="758" spans="1:10" s="129" customFormat="1" ht="12.75">
      <c r="A758" s="133"/>
      <c r="B758" s="130"/>
      <c r="C758" s="130" t="s">
        <v>19</v>
      </c>
      <c r="D758" s="133" t="s">
        <v>1250</v>
      </c>
      <c r="E758" s="270" t="s">
        <v>762</v>
      </c>
      <c r="F758" s="131" t="s">
        <v>422</v>
      </c>
      <c r="G758" s="161">
        <v>5125000</v>
      </c>
      <c r="H758" s="161">
        <v>5125000</v>
      </c>
      <c r="I758" s="132">
        <v>4862839.97</v>
      </c>
      <c r="J758" s="301">
        <f t="shared" si="98"/>
        <v>94.88468234146342</v>
      </c>
    </row>
    <row r="759" spans="1:10" s="129" customFormat="1" ht="12.75">
      <c r="A759" s="133"/>
      <c r="B759" s="130"/>
      <c r="C759" s="130" t="s">
        <v>19</v>
      </c>
      <c r="D759" s="133" t="s">
        <v>1251</v>
      </c>
      <c r="E759" s="270" t="s">
        <v>1252</v>
      </c>
      <c r="F759" s="131" t="s">
        <v>423</v>
      </c>
      <c r="G759" s="161">
        <v>550000</v>
      </c>
      <c r="H759" s="161">
        <v>550000</v>
      </c>
      <c r="I759" s="132">
        <v>474505.98</v>
      </c>
      <c r="J759" s="301">
        <f t="shared" si="98"/>
        <v>86.27381454545454</v>
      </c>
    </row>
    <row r="760" spans="1:10" s="129" customFormat="1" ht="25.5">
      <c r="A760" s="133" t="s">
        <v>1253</v>
      </c>
      <c r="B760" s="130" t="s">
        <v>1248</v>
      </c>
      <c r="C760" s="130"/>
      <c r="D760" s="133"/>
      <c r="E760" s="133"/>
      <c r="F760" s="159" t="s">
        <v>1254</v>
      </c>
      <c r="G760" s="160">
        <f aca="true" t="shared" si="100" ref="G760:I761">0+G$762</f>
        <v>750000</v>
      </c>
      <c r="H760" s="160">
        <f t="shared" si="100"/>
        <v>750000</v>
      </c>
      <c r="I760" s="160">
        <f t="shared" si="100"/>
        <v>691900</v>
      </c>
      <c r="J760" s="299">
        <f t="shared" si="98"/>
        <v>92.25333333333333</v>
      </c>
    </row>
    <row r="761" spans="1:10" s="129" customFormat="1" ht="25.5">
      <c r="A761" s="133"/>
      <c r="B761" s="130"/>
      <c r="C761" s="130"/>
      <c r="D761" s="133"/>
      <c r="E761" s="133" t="s">
        <v>760</v>
      </c>
      <c r="F761" s="131" t="s">
        <v>420</v>
      </c>
      <c r="G761" s="160">
        <f t="shared" si="100"/>
        <v>750000</v>
      </c>
      <c r="H761" s="160">
        <f t="shared" si="100"/>
        <v>750000</v>
      </c>
      <c r="I761" s="160">
        <f t="shared" si="100"/>
        <v>691900</v>
      </c>
      <c r="J761" s="299">
        <f t="shared" si="98"/>
        <v>92.25333333333333</v>
      </c>
    </row>
    <row r="762" spans="1:10" s="129" customFormat="1" ht="12.75">
      <c r="A762" s="133"/>
      <c r="B762" s="130"/>
      <c r="C762" s="130" t="s">
        <v>44</v>
      </c>
      <c r="D762" s="133" t="s">
        <v>1255</v>
      </c>
      <c r="E762" s="270" t="s">
        <v>762</v>
      </c>
      <c r="F762" s="131" t="s">
        <v>422</v>
      </c>
      <c r="G762" s="161">
        <v>750000</v>
      </c>
      <c r="H762" s="161">
        <v>750000</v>
      </c>
      <c r="I762" s="132">
        <v>691900</v>
      </c>
      <c r="J762" s="301">
        <f t="shared" si="98"/>
        <v>92.25333333333333</v>
      </c>
    </row>
    <row r="763" spans="1:10" s="129" customFormat="1" ht="25.5">
      <c r="A763" s="133" t="s">
        <v>1256</v>
      </c>
      <c r="B763" s="130" t="s">
        <v>1257</v>
      </c>
      <c r="C763" s="130"/>
      <c r="D763" s="133"/>
      <c r="E763" s="133"/>
      <c r="F763" s="159" t="s">
        <v>1258</v>
      </c>
      <c r="G763" s="160">
        <f aca="true" t="shared" si="101" ref="G763:I764">0+G$765</f>
        <v>110000</v>
      </c>
      <c r="H763" s="160">
        <f t="shared" si="101"/>
        <v>110000</v>
      </c>
      <c r="I763" s="160">
        <f t="shared" si="101"/>
        <v>98199</v>
      </c>
      <c r="J763" s="299">
        <f t="shared" si="98"/>
        <v>89.27181818181819</v>
      </c>
    </row>
    <row r="764" spans="1:10" s="129" customFormat="1" ht="25.5">
      <c r="A764" s="133"/>
      <c r="B764" s="130"/>
      <c r="C764" s="130"/>
      <c r="D764" s="133"/>
      <c r="E764" s="133" t="s">
        <v>760</v>
      </c>
      <c r="F764" s="131" t="s">
        <v>420</v>
      </c>
      <c r="G764" s="160">
        <f t="shared" si="101"/>
        <v>110000</v>
      </c>
      <c r="H764" s="160">
        <f t="shared" si="101"/>
        <v>110000</v>
      </c>
      <c r="I764" s="160">
        <f t="shared" si="101"/>
        <v>98199</v>
      </c>
      <c r="J764" s="299">
        <f t="shared" si="98"/>
        <v>89.27181818181819</v>
      </c>
    </row>
    <row r="765" spans="1:10" s="129" customFormat="1" ht="12.75">
      <c r="A765" s="133"/>
      <c r="B765" s="130"/>
      <c r="C765" s="130" t="s">
        <v>19</v>
      </c>
      <c r="D765" s="133" t="s">
        <v>1259</v>
      </c>
      <c r="E765" s="270" t="s">
        <v>1252</v>
      </c>
      <c r="F765" s="131" t="s">
        <v>423</v>
      </c>
      <c r="G765" s="161">
        <v>110000</v>
      </c>
      <c r="H765" s="161">
        <v>110000</v>
      </c>
      <c r="I765" s="132">
        <v>98199</v>
      </c>
      <c r="J765" s="301">
        <f t="shared" si="98"/>
        <v>89.27181818181819</v>
      </c>
    </row>
    <row r="766" spans="1:10" s="129" customFormat="1" ht="12.75">
      <c r="A766" s="133" t="s">
        <v>1260</v>
      </c>
      <c r="B766" s="130" t="s">
        <v>1257</v>
      </c>
      <c r="C766" s="130"/>
      <c r="D766" s="133"/>
      <c r="E766" s="133"/>
      <c r="F766" s="133" t="s">
        <v>1261</v>
      </c>
      <c r="G766" s="160">
        <f aca="true" t="shared" si="102" ref="G766:I767">0+G$768</f>
        <v>350000</v>
      </c>
      <c r="H766" s="160">
        <f t="shared" si="102"/>
        <v>350000</v>
      </c>
      <c r="I766" s="160">
        <f t="shared" si="102"/>
        <v>350000</v>
      </c>
      <c r="J766" s="299">
        <f t="shared" si="98"/>
        <v>100</v>
      </c>
    </row>
    <row r="767" spans="1:10" s="129" customFormat="1" ht="25.5">
      <c r="A767" s="133"/>
      <c r="B767" s="130"/>
      <c r="C767" s="130"/>
      <c r="D767" s="133"/>
      <c r="E767" s="133" t="s">
        <v>760</v>
      </c>
      <c r="F767" s="131" t="s">
        <v>420</v>
      </c>
      <c r="G767" s="160">
        <f t="shared" si="102"/>
        <v>350000</v>
      </c>
      <c r="H767" s="160">
        <f t="shared" si="102"/>
        <v>350000</v>
      </c>
      <c r="I767" s="160">
        <f t="shared" si="102"/>
        <v>350000</v>
      </c>
      <c r="J767" s="299">
        <f t="shared" si="98"/>
        <v>100</v>
      </c>
    </row>
    <row r="768" spans="1:10" s="129" customFormat="1" ht="12.75">
      <c r="A768" s="133"/>
      <c r="B768" s="130"/>
      <c r="C768" s="130" t="s">
        <v>19</v>
      </c>
      <c r="D768" s="133" t="s">
        <v>1262</v>
      </c>
      <c r="E768" s="270" t="s">
        <v>1252</v>
      </c>
      <c r="F768" s="131" t="s">
        <v>423</v>
      </c>
      <c r="G768" s="161">
        <v>350000</v>
      </c>
      <c r="H768" s="161">
        <v>350000</v>
      </c>
      <c r="I768" s="132">
        <v>350000</v>
      </c>
      <c r="J768" s="301">
        <f t="shared" si="98"/>
        <v>100</v>
      </c>
    </row>
    <row r="769" spans="1:10" s="129" customFormat="1" ht="25.5">
      <c r="A769" s="133" t="s">
        <v>1263</v>
      </c>
      <c r="B769" s="130" t="s">
        <v>1257</v>
      </c>
      <c r="C769" s="130"/>
      <c r="D769" s="133"/>
      <c r="E769" s="133"/>
      <c r="F769" s="159" t="s">
        <v>1264</v>
      </c>
      <c r="G769" s="160">
        <f aca="true" t="shared" si="103" ref="G769:I770">0+G$771</f>
        <v>4275000</v>
      </c>
      <c r="H769" s="160">
        <f t="shared" si="103"/>
        <v>4275000</v>
      </c>
      <c r="I769" s="160">
        <f t="shared" si="103"/>
        <v>4051984.32</v>
      </c>
      <c r="J769" s="299">
        <f t="shared" si="98"/>
        <v>94.78325894736842</v>
      </c>
    </row>
    <row r="770" spans="1:10" s="129" customFormat="1" ht="25.5">
      <c r="A770" s="133"/>
      <c r="B770" s="130"/>
      <c r="C770" s="130"/>
      <c r="D770" s="133"/>
      <c r="E770" s="133" t="s">
        <v>760</v>
      </c>
      <c r="F770" s="131" t="s">
        <v>420</v>
      </c>
      <c r="G770" s="160">
        <f t="shared" si="103"/>
        <v>4275000</v>
      </c>
      <c r="H770" s="160">
        <f t="shared" si="103"/>
        <v>4275000</v>
      </c>
      <c r="I770" s="160">
        <f t="shared" si="103"/>
        <v>4051984.32</v>
      </c>
      <c r="J770" s="299">
        <f t="shared" si="98"/>
        <v>94.78325894736842</v>
      </c>
    </row>
    <row r="771" spans="1:10" s="129" customFormat="1" ht="12.75">
      <c r="A771" s="133"/>
      <c r="B771" s="130"/>
      <c r="C771" s="130" t="s">
        <v>19</v>
      </c>
      <c r="D771" s="133" t="s">
        <v>1265</v>
      </c>
      <c r="E771" s="270" t="s">
        <v>1252</v>
      </c>
      <c r="F771" s="131" t="s">
        <v>423</v>
      </c>
      <c r="G771" s="161">
        <v>4275000</v>
      </c>
      <c r="H771" s="161">
        <v>4275000</v>
      </c>
      <c r="I771" s="132">
        <v>4051984.32</v>
      </c>
      <c r="J771" s="301">
        <f t="shared" si="98"/>
        <v>94.78325894736842</v>
      </c>
    </row>
    <row r="772" spans="1:10" s="129" customFormat="1" ht="39.75" customHeight="1">
      <c r="A772" s="133" t="s">
        <v>1266</v>
      </c>
      <c r="B772" s="130" t="s">
        <v>1257</v>
      </c>
      <c r="C772" s="130"/>
      <c r="D772" s="133"/>
      <c r="E772" s="133"/>
      <c r="F772" s="159" t="s">
        <v>1267</v>
      </c>
      <c r="G772" s="160">
        <f aca="true" t="shared" si="104" ref="G772:I773">0+G$774</f>
        <v>4150000</v>
      </c>
      <c r="H772" s="160">
        <f t="shared" si="104"/>
        <v>4150000</v>
      </c>
      <c r="I772" s="160">
        <f t="shared" si="104"/>
        <v>3963618.53</v>
      </c>
      <c r="J772" s="299">
        <f t="shared" si="98"/>
        <v>95.50888024096386</v>
      </c>
    </row>
    <row r="773" spans="1:10" s="129" customFormat="1" ht="25.5">
      <c r="A773" s="133"/>
      <c r="B773" s="130"/>
      <c r="C773" s="130"/>
      <c r="D773" s="133"/>
      <c r="E773" s="133" t="s">
        <v>760</v>
      </c>
      <c r="F773" s="131" t="s">
        <v>420</v>
      </c>
      <c r="G773" s="160">
        <f t="shared" si="104"/>
        <v>4150000</v>
      </c>
      <c r="H773" s="160">
        <f t="shared" si="104"/>
        <v>4150000</v>
      </c>
      <c r="I773" s="160">
        <f t="shared" si="104"/>
        <v>3963618.53</v>
      </c>
      <c r="J773" s="299">
        <f t="shared" si="98"/>
        <v>95.50888024096386</v>
      </c>
    </row>
    <row r="774" spans="1:10" s="129" customFormat="1" ht="12.75">
      <c r="A774" s="133"/>
      <c r="B774" s="130"/>
      <c r="C774" s="130" t="s">
        <v>19</v>
      </c>
      <c r="D774" s="133" t="s">
        <v>1268</v>
      </c>
      <c r="E774" s="270" t="s">
        <v>1252</v>
      </c>
      <c r="F774" s="131" t="s">
        <v>423</v>
      </c>
      <c r="G774" s="161">
        <v>4150000</v>
      </c>
      <c r="H774" s="161">
        <v>4150000</v>
      </c>
      <c r="I774" s="132">
        <v>3963618.53</v>
      </c>
      <c r="J774" s="301">
        <f t="shared" si="98"/>
        <v>95.50888024096386</v>
      </c>
    </row>
    <row r="775" spans="1:10" s="129" customFormat="1" ht="25.5">
      <c r="A775" s="133" t="s">
        <v>1269</v>
      </c>
      <c r="B775" s="130" t="s">
        <v>1257</v>
      </c>
      <c r="C775" s="130"/>
      <c r="D775" s="133"/>
      <c r="E775" s="133"/>
      <c r="F775" s="159" t="s">
        <v>1270</v>
      </c>
      <c r="G775" s="160">
        <f aca="true" t="shared" si="105" ref="G775:I776">0+G$777+G$778</f>
        <v>930000</v>
      </c>
      <c r="H775" s="160">
        <f t="shared" si="105"/>
        <v>957000</v>
      </c>
      <c r="I775" s="160">
        <f t="shared" si="105"/>
        <v>952642.52</v>
      </c>
      <c r="J775" s="299">
        <f t="shared" si="98"/>
        <v>99.54467293625915</v>
      </c>
    </row>
    <row r="776" spans="1:10" s="129" customFormat="1" ht="25.5">
      <c r="A776" s="133"/>
      <c r="B776" s="130"/>
      <c r="C776" s="130"/>
      <c r="D776" s="133"/>
      <c r="E776" s="133" t="s">
        <v>760</v>
      </c>
      <c r="F776" s="131" t="s">
        <v>420</v>
      </c>
      <c r="G776" s="160">
        <f t="shared" si="105"/>
        <v>930000</v>
      </c>
      <c r="H776" s="160">
        <f t="shared" si="105"/>
        <v>957000</v>
      </c>
      <c r="I776" s="160">
        <f t="shared" si="105"/>
        <v>952642.52</v>
      </c>
      <c r="J776" s="299">
        <f t="shared" si="98"/>
        <v>99.54467293625915</v>
      </c>
    </row>
    <row r="777" spans="1:10" s="129" customFormat="1" ht="12.75">
      <c r="A777" s="133"/>
      <c r="B777" s="130"/>
      <c r="C777" s="130" t="s">
        <v>19</v>
      </c>
      <c r="D777" s="133" t="s">
        <v>1271</v>
      </c>
      <c r="E777" s="270" t="s">
        <v>762</v>
      </c>
      <c r="F777" s="131" t="s">
        <v>422</v>
      </c>
      <c r="G777" s="161">
        <v>30000</v>
      </c>
      <c r="H777" s="161">
        <v>30000</v>
      </c>
      <c r="I777" s="132">
        <v>26400</v>
      </c>
      <c r="J777" s="301">
        <f t="shared" si="98"/>
        <v>88</v>
      </c>
    </row>
    <row r="778" spans="1:10" s="129" customFormat="1" ht="12.75">
      <c r="A778" s="133"/>
      <c r="B778" s="130"/>
      <c r="C778" s="130" t="s">
        <v>19</v>
      </c>
      <c r="D778" s="133" t="s">
        <v>1272</v>
      </c>
      <c r="E778" s="270" t="s">
        <v>1252</v>
      </c>
      <c r="F778" s="131" t="s">
        <v>423</v>
      </c>
      <c r="G778" s="161">
        <v>900000</v>
      </c>
      <c r="H778" s="161">
        <v>927000</v>
      </c>
      <c r="I778" s="132">
        <v>926242.52</v>
      </c>
      <c r="J778" s="301">
        <f t="shared" si="98"/>
        <v>99.91828694714133</v>
      </c>
    </row>
    <row r="779" spans="1:10" s="129" customFormat="1" ht="12.75">
      <c r="A779" s="133" t="s">
        <v>1273</v>
      </c>
      <c r="B779" s="130" t="s">
        <v>608</v>
      </c>
      <c r="C779" s="130"/>
      <c r="D779" s="133"/>
      <c r="E779" s="133"/>
      <c r="F779" s="159" t="s">
        <v>1274</v>
      </c>
      <c r="G779" s="160">
        <f aca="true" t="shared" si="106" ref="G779:I780">0+G$781</f>
        <v>820000</v>
      </c>
      <c r="H779" s="160">
        <f t="shared" si="106"/>
        <v>821000</v>
      </c>
      <c r="I779" s="160">
        <f t="shared" si="106"/>
        <v>820957.5</v>
      </c>
      <c r="J779" s="299">
        <f t="shared" si="98"/>
        <v>99.99482338611449</v>
      </c>
    </row>
    <row r="780" spans="1:10" s="129" customFormat="1" ht="25.5">
      <c r="A780" s="133"/>
      <c r="B780" s="130"/>
      <c r="C780" s="130"/>
      <c r="D780" s="133"/>
      <c r="E780" s="133" t="s">
        <v>760</v>
      </c>
      <c r="F780" s="131" t="s">
        <v>420</v>
      </c>
      <c r="G780" s="160">
        <f t="shared" si="106"/>
        <v>820000</v>
      </c>
      <c r="H780" s="160">
        <f t="shared" si="106"/>
        <v>821000</v>
      </c>
      <c r="I780" s="160">
        <f t="shared" si="106"/>
        <v>820957.5</v>
      </c>
      <c r="J780" s="299">
        <f t="shared" si="98"/>
        <v>99.99482338611449</v>
      </c>
    </row>
    <row r="781" spans="1:10" s="129" customFormat="1" ht="12.75">
      <c r="A781" s="133"/>
      <c r="B781" s="130"/>
      <c r="C781" s="130" t="s">
        <v>19</v>
      </c>
      <c r="D781" s="133" t="s">
        <v>648</v>
      </c>
      <c r="E781" s="270" t="s">
        <v>1252</v>
      </c>
      <c r="F781" s="131" t="s">
        <v>423</v>
      </c>
      <c r="G781" s="161">
        <v>820000</v>
      </c>
      <c r="H781" s="161">
        <v>821000</v>
      </c>
      <c r="I781" s="132">
        <v>820957.5</v>
      </c>
      <c r="J781" s="301">
        <f t="shared" si="98"/>
        <v>99.99482338611449</v>
      </c>
    </row>
    <row r="782" spans="1:10" s="129" customFormat="1" ht="38.25">
      <c r="A782" s="133" t="s">
        <v>1275</v>
      </c>
      <c r="B782" s="130" t="s">
        <v>1276</v>
      </c>
      <c r="C782" s="130"/>
      <c r="D782" s="133"/>
      <c r="E782" s="133"/>
      <c r="F782" s="159" t="s">
        <v>1277</v>
      </c>
      <c r="G782" s="160">
        <f>0+G$784+G$786+G$788</f>
        <v>2730000</v>
      </c>
      <c r="H782" s="160">
        <f>0+H$784+H$786+H$788</f>
        <v>2655000</v>
      </c>
      <c r="I782" s="160">
        <f>0+I$784+I$786+I$788</f>
        <v>2068979.31</v>
      </c>
      <c r="J782" s="299">
        <f t="shared" si="98"/>
        <v>77.92765762711865</v>
      </c>
    </row>
    <row r="783" spans="1:10" s="129" customFormat="1" ht="25.5">
      <c r="A783" s="133"/>
      <c r="B783" s="130"/>
      <c r="C783" s="130"/>
      <c r="D783" s="133"/>
      <c r="E783" s="133" t="s">
        <v>760</v>
      </c>
      <c r="F783" s="131" t="s">
        <v>420</v>
      </c>
      <c r="G783" s="160">
        <f>0+G$784</f>
        <v>2500000</v>
      </c>
      <c r="H783" s="160">
        <f>0+H$784</f>
        <v>2425000</v>
      </c>
      <c r="I783" s="160">
        <f>0+I$784</f>
        <v>1971779</v>
      </c>
      <c r="J783" s="299">
        <f t="shared" si="98"/>
        <v>81.31047422680412</v>
      </c>
    </row>
    <row r="784" spans="1:10" s="129" customFormat="1" ht="12.75">
      <c r="A784" s="133"/>
      <c r="B784" s="130"/>
      <c r="C784" s="130" t="s">
        <v>19</v>
      </c>
      <c r="D784" s="133" t="s">
        <v>812</v>
      </c>
      <c r="E784" s="270" t="s">
        <v>1252</v>
      </c>
      <c r="F784" s="131" t="s">
        <v>423</v>
      </c>
      <c r="G784" s="161">
        <v>2500000</v>
      </c>
      <c r="H784" s="161">
        <v>2425000</v>
      </c>
      <c r="I784" s="132">
        <v>1971779</v>
      </c>
      <c r="J784" s="301">
        <f t="shared" si="98"/>
        <v>81.31047422680412</v>
      </c>
    </row>
    <row r="785" spans="1:10" s="129" customFormat="1" ht="12.75">
      <c r="A785" s="133"/>
      <c r="B785" s="130"/>
      <c r="C785" s="130"/>
      <c r="D785" s="133"/>
      <c r="E785" s="133" t="s">
        <v>552</v>
      </c>
      <c r="F785" s="131" t="s">
        <v>268</v>
      </c>
      <c r="G785" s="160">
        <f>0+G$786</f>
        <v>220000</v>
      </c>
      <c r="H785" s="160">
        <f>0+H$786</f>
        <v>220000</v>
      </c>
      <c r="I785" s="160">
        <f>0+I$786</f>
        <v>97200.31</v>
      </c>
      <c r="J785" s="299">
        <f t="shared" si="98"/>
        <v>44.18195909090909</v>
      </c>
    </row>
    <row r="786" spans="1:10" s="129" customFormat="1" ht="12.75">
      <c r="A786" s="133"/>
      <c r="B786" s="130"/>
      <c r="C786" s="130" t="s">
        <v>19</v>
      </c>
      <c r="D786" s="133" t="s">
        <v>1278</v>
      </c>
      <c r="E786" s="270" t="s">
        <v>553</v>
      </c>
      <c r="F786" s="131" t="s">
        <v>425</v>
      </c>
      <c r="G786" s="161">
        <v>220000</v>
      </c>
      <c r="H786" s="161">
        <v>220000</v>
      </c>
      <c r="I786" s="132">
        <v>97200.31</v>
      </c>
      <c r="J786" s="301">
        <f t="shared" si="98"/>
        <v>44.18195909090909</v>
      </c>
    </row>
    <row r="787" spans="1:10" s="129" customFormat="1" ht="12.75">
      <c r="A787" s="133"/>
      <c r="B787" s="130"/>
      <c r="C787" s="130"/>
      <c r="D787" s="133"/>
      <c r="E787" s="133" t="s">
        <v>1212</v>
      </c>
      <c r="F787" s="131" t="s">
        <v>278</v>
      </c>
      <c r="G787" s="160">
        <f>0+G$788</f>
        <v>10000</v>
      </c>
      <c r="H787" s="160">
        <f>0+H$788</f>
        <v>10000</v>
      </c>
      <c r="I787" s="160">
        <f>0+I$788</f>
        <v>0</v>
      </c>
      <c r="J787" s="299" t="str">
        <f t="shared" si="98"/>
        <v>-</v>
      </c>
    </row>
    <row r="788" spans="1:10" s="129" customFormat="1" ht="12.75">
      <c r="A788" s="133"/>
      <c r="B788" s="130"/>
      <c r="C788" s="130" t="s">
        <v>19</v>
      </c>
      <c r="D788" s="133" t="s">
        <v>1279</v>
      </c>
      <c r="E788" s="270" t="s">
        <v>1280</v>
      </c>
      <c r="F788" s="131" t="s">
        <v>427</v>
      </c>
      <c r="G788" s="161">
        <v>10000</v>
      </c>
      <c r="H788" s="161">
        <v>10000</v>
      </c>
      <c r="I788" s="132">
        <v>0</v>
      </c>
      <c r="J788" s="301" t="str">
        <f t="shared" si="98"/>
        <v>-</v>
      </c>
    </row>
    <row r="789" spans="1:10" s="129" customFormat="1" ht="25.5">
      <c r="A789" s="133" t="s">
        <v>1281</v>
      </c>
      <c r="B789" s="130" t="s">
        <v>1257</v>
      </c>
      <c r="C789" s="130"/>
      <c r="D789" s="133"/>
      <c r="E789" s="133"/>
      <c r="F789" s="159" t="s">
        <v>1282</v>
      </c>
      <c r="G789" s="160">
        <f aca="true" t="shared" si="107" ref="G789:I790">0+G$791</f>
        <v>4115000</v>
      </c>
      <c r="H789" s="160">
        <f t="shared" si="107"/>
        <v>4115000</v>
      </c>
      <c r="I789" s="160">
        <f t="shared" si="107"/>
        <v>4070643.75</v>
      </c>
      <c r="J789" s="299">
        <f t="shared" si="98"/>
        <v>98.92208383961118</v>
      </c>
    </row>
    <row r="790" spans="1:10" s="129" customFormat="1" ht="25.5">
      <c r="A790" s="133"/>
      <c r="B790" s="130"/>
      <c r="C790" s="130"/>
      <c r="D790" s="133"/>
      <c r="E790" s="133" t="s">
        <v>760</v>
      </c>
      <c r="F790" s="131" t="s">
        <v>420</v>
      </c>
      <c r="G790" s="160">
        <f t="shared" si="107"/>
        <v>4115000</v>
      </c>
      <c r="H790" s="160">
        <f t="shared" si="107"/>
        <v>4115000</v>
      </c>
      <c r="I790" s="160">
        <f t="shared" si="107"/>
        <v>4070643.75</v>
      </c>
      <c r="J790" s="299">
        <f t="shared" si="98"/>
        <v>98.92208383961118</v>
      </c>
    </row>
    <row r="791" spans="1:10" s="129" customFormat="1" ht="12.75">
      <c r="A791" s="133"/>
      <c r="B791" s="130"/>
      <c r="C791" s="130" t="s">
        <v>19</v>
      </c>
      <c r="D791" s="133" t="s">
        <v>1283</v>
      </c>
      <c r="E791" s="270" t="s">
        <v>1252</v>
      </c>
      <c r="F791" s="131" t="s">
        <v>423</v>
      </c>
      <c r="G791" s="161">
        <v>4115000</v>
      </c>
      <c r="H791" s="161">
        <v>4115000</v>
      </c>
      <c r="I791" s="132">
        <v>4070643.75</v>
      </c>
      <c r="J791" s="301">
        <f t="shared" si="98"/>
        <v>98.92208383961118</v>
      </c>
    </row>
    <row r="792" spans="1:10" s="129" customFormat="1" ht="25.5">
      <c r="A792" s="133" t="s">
        <v>1284</v>
      </c>
      <c r="B792" s="130" t="s">
        <v>1276</v>
      </c>
      <c r="C792" s="130"/>
      <c r="D792" s="133"/>
      <c r="E792" s="133"/>
      <c r="F792" s="159" t="s">
        <v>1285</v>
      </c>
      <c r="G792" s="160">
        <f aca="true" t="shared" si="108" ref="G792:I793">0+G$794</f>
        <v>300000</v>
      </c>
      <c r="H792" s="160">
        <f t="shared" si="108"/>
        <v>337000</v>
      </c>
      <c r="I792" s="160">
        <f t="shared" si="108"/>
        <v>336395.75</v>
      </c>
      <c r="J792" s="299">
        <f t="shared" si="98"/>
        <v>99.82069732937686</v>
      </c>
    </row>
    <row r="793" spans="1:10" s="129" customFormat="1" ht="25.5">
      <c r="A793" s="133"/>
      <c r="B793" s="130"/>
      <c r="C793" s="130"/>
      <c r="D793" s="133"/>
      <c r="E793" s="133" t="s">
        <v>760</v>
      </c>
      <c r="F793" s="131" t="s">
        <v>420</v>
      </c>
      <c r="G793" s="160">
        <f t="shared" si="108"/>
        <v>300000</v>
      </c>
      <c r="H793" s="160">
        <f t="shared" si="108"/>
        <v>337000</v>
      </c>
      <c r="I793" s="160">
        <f t="shared" si="108"/>
        <v>336395.75</v>
      </c>
      <c r="J793" s="299">
        <f t="shared" si="98"/>
        <v>99.82069732937686</v>
      </c>
    </row>
    <row r="794" spans="1:10" s="129" customFormat="1" ht="12.75">
      <c r="A794" s="133"/>
      <c r="B794" s="130"/>
      <c r="C794" s="130" t="s">
        <v>19</v>
      </c>
      <c r="D794" s="133" t="s">
        <v>1286</v>
      </c>
      <c r="E794" s="270" t="s">
        <v>1252</v>
      </c>
      <c r="F794" s="131" t="s">
        <v>423</v>
      </c>
      <c r="G794" s="161">
        <v>300000</v>
      </c>
      <c r="H794" s="161">
        <v>337000</v>
      </c>
      <c r="I794" s="132">
        <v>336395.75</v>
      </c>
      <c r="J794" s="301">
        <f t="shared" si="98"/>
        <v>99.82069732937686</v>
      </c>
    </row>
    <row r="795" spans="1:10" s="129" customFormat="1" ht="25.5">
      <c r="A795" s="133" t="s">
        <v>1287</v>
      </c>
      <c r="B795" s="130" t="s">
        <v>608</v>
      </c>
      <c r="C795" s="130"/>
      <c r="D795" s="133"/>
      <c r="E795" s="133"/>
      <c r="F795" s="159" t="s">
        <v>1288</v>
      </c>
      <c r="G795" s="160">
        <f aca="true" t="shared" si="109" ref="G795:I796">0+G$797</f>
        <v>3590000</v>
      </c>
      <c r="H795" s="160">
        <f t="shared" si="109"/>
        <v>3590000</v>
      </c>
      <c r="I795" s="160">
        <f t="shared" si="109"/>
        <v>3530831.25</v>
      </c>
      <c r="J795" s="299">
        <f t="shared" si="98"/>
        <v>98.35184540389972</v>
      </c>
    </row>
    <row r="796" spans="1:10" s="129" customFormat="1" ht="25.5">
      <c r="A796" s="133"/>
      <c r="B796" s="130"/>
      <c r="C796" s="130"/>
      <c r="D796" s="133"/>
      <c r="E796" s="133" t="s">
        <v>760</v>
      </c>
      <c r="F796" s="131" t="s">
        <v>420</v>
      </c>
      <c r="G796" s="160">
        <f t="shared" si="109"/>
        <v>3590000</v>
      </c>
      <c r="H796" s="160">
        <f t="shared" si="109"/>
        <v>3590000</v>
      </c>
      <c r="I796" s="160">
        <f t="shared" si="109"/>
        <v>3530831.25</v>
      </c>
      <c r="J796" s="299">
        <f t="shared" si="98"/>
        <v>98.35184540389972</v>
      </c>
    </row>
    <row r="797" spans="1:10" s="129" customFormat="1" ht="12.75">
      <c r="A797" s="133"/>
      <c r="B797" s="130"/>
      <c r="C797" s="130" t="s">
        <v>19</v>
      </c>
      <c r="D797" s="133" t="s">
        <v>575</v>
      </c>
      <c r="E797" s="270" t="s">
        <v>1252</v>
      </c>
      <c r="F797" s="131" t="s">
        <v>423</v>
      </c>
      <c r="G797" s="161">
        <v>3590000</v>
      </c>
      <c r="H797" s="161">
        <v>3590000</v>
      </c>
      <c r="I797" s="132">
        <v>3530831.25</v>
      </c>
      <c r="J797" s="301">
        <f t="shared" si="98"/>
        <v>98.35184540389972</v>
      </c>
    </row>
    <row r="798" spans="1:10" s="129" customFormat="1" ht="25.5">
      <c r="A798" s="133" t="s">
        <v>1289</v>
      </c>
      <c r="B798" s="130" t="s">
        <v>1290</v>
      </c>
      <c r="C798" s="130"/>
      <c r="D798" s="133"/>
      <c r="E798" s="133"/>
      <c r="F798" s="159" t="s">
        <v>1291</v>
      </c>
      <c r="G798" s="160">
        <f aca="true" t="shared" si="110" ref="G798:I799">0+G$800</f>
        <v>2997000</v>
      </c>
      <c r="H798" s="160">
        <f t="shared" si="110"/>
        <v>2997000</v>
      </c>
      <c r="I798" s="160">
        <f t="shared" si="110"/>
        <v>2961853.03</v>
      </c>
      <c r="J798" s="299">
        <f t="shared" si="98"/>
        <v>98.82726159492825</v>
      </c>
    </row>
    <row r="799" spans="1:10" s="129" customFormat="1" ht="25.5">
      <c r="A799" s="133"/>
      <c r="B799" s="130"/>
      <c r="C799" s="130"/>
      <c r="D799" s="133"/>
      <c r="E799" s="133" t="s">
        <v>760</v>
      </c>
      <c r="F799" s="131" t="s">
        <v>420</v>
      </c>
      <c r="G799" s="160">
        <f t="shared" si="110"/>
        <v>2997000</v>
      </c>
      <c r="H799" s="160">
        <f t="shared" si="110"/>
        <v>2997000</v>
      </c>
      <c r="I799" s="160">
        <f t="shared" si="110"/>
        <v>2961853.03</v>
      </c>
      <c r="J799" s="299">
        <f t="shared" si="98"/>
        <v>98.82726159492825</v>
      </c>
    </row>
    <row r="800" spans="1:10" s="129" customFormat="1" ht="12.75">
      <c r="A800" s="133"/>
      <c r="B800" s="130"/>
      <c r="C800" s="130" t="s">
        <v>19</v>
      </c>
      <c r="D800" s="133" t="s">
        <v>1292</v>
      </c>
      <c r="E800" s="270" t="s">
        <v>762</v>
      </c>
      <c r="F800" s="131" t="s">
        <v>422</v>
      </c>
      <c r="G800" s="161">
        <v>2997000</v>
      </c>
      <c r="H800" s="161">
        <v>2997000</v>
      </c>
      <c r="I800" s="132">
        <v>2961853.03</v>
      </c>
      <c r="J800" s="301">
        <f t="shared" si="98"/>
        <v>98.82726159492825</v>
      </c>
    </row>
    <row r="801" spans="1:10" s="129" customFormat="1" ht="25.5">
      <c r="A801" s="133" t="s">
        <v>1293</v>
      </c>
      <c r="B801" s="130" t="s">
        <v>1290</v>
      </c>
      <c r="C801" s="130"/>
      <c r="D801" s="133"/>
      <c r="E801" s="133"/>
      <c r="F801" s="159" t="s">
        <v>1294</v>
      </c>
      <c r="G801" s="160">
        <f aca="true" t="shared" si="111" ref="G801:I802">0+G$803</f>
        <v>650000</v>
      </c>
      <c r="H801" s="160">
        <f t="shared" si="111"/>
        <v>650000</v>
      </c>
      <c r="I801" s="160">
        <f t="shared" si="111"/>
        <v>542988</v>
      </c>
      <c r="J801" s="299">
        <f t="shared" si="98"/>
        <v>83.53661538461539</v>
      </c>
    </row>
    <row r="802" spans="1:10" s="129" customFormat="1" ht="25.5">
      <c r="A802" s="133"/>
      <c r="B802" s="130"/>
      <c r="C802" s="130"/>
      <c r="D802" s="133"/>
      <c r="E802" s="133" t="s">
        <v>760</v>
      </c>
      <c r="F802" s="131" t="s">
        <v>420</v>
      </c>
      <c r="G802" s="160">
        <f t="shared" si="111"/>
        <v>650000</v>
      </c>
      <c r="H802" s="160">
        <f t="shared" si="111"/>
        <v>650000</v>
      </c>
      <c r="I802" s="160">
        <f t="shared" si="111"/>
        <v>542988</v>
      </c>
      <c r="J802" s="299">
        <f t="shared" si="98"/>
        <v>83.53661538461539</v>
      </c>
    </row>
    <row r="803" spans="1:10" s="129" customFormat="1" ht="12.75">
      <c r="A803" s="133"/>
      <c r="B803" s="130"/>
      <c r="C803" s="130" t="s">
        <v>19</v>
      </c>
      <c r="D803" s="133" t="s">
        <v>1295</v>
      </c>
      <c r="E803" s="270" t="s">
        <v>1252</v>
      </c>
      <c r="F803" s="131" t="s">
        <v>423</v>
      </c>
      <c r="G803" s="161">
        <v>650000</v>
      </c>
      <c r="H803" s="161">
        <v>650000</v>
      </c>
      <c r="I803" s="132">
        <v>542988</v>
      </c>
      <c r="J803" s="301">
        <f t="shared" si="98"/>
        <v>83.53661538461539</v>
      </c>
    </row>
    <row r="804" spans="1:10" s="129" customFormat="1" ht="12.75">
      <c r="A804" s="133" t="s">
        <v>1296</v>
      </c>
      <c r="B804" s="130" t="s">
        <v>1297</v>
      </c>
      <c r="C804" s="130"/>
      <c r="D804" s="133"/>
      <c r="E804" s="133"/>
      <c r="F804" s="133" t="s">
        <v>1298</v>
      </c>
      <c r="G804" s="160">
        <f>0+G$806+G$807+G$809+G$811+G$813</f>
        <v>1338000</v>
      </c>
      <c r="H804" s="160">
        <f>0+H$806+H$807+H$809+H$811+H$813</f>
        <v>1338000</v>
      </c>
      <c r="I804" s="160">
        <f>0+I$806+I$807+I$809+I$811+I$813</f>
        <v>1268092.03</v>
      </c>
      <c r="J804" s="299">
        <f t="shared" si="98"/>
        <v>94.77518908819134</v>
      </c>
    </row>
    <row r="805" spans="1:10" s="129" customFormat="1" ht="12.75">
      <c r="A805" s="133"/>
      <c r="B805" s="130"/>
      <c r="C805" s="130"/>
      <c r="D805" s="133"/>
      <c r="E805" s="133" t="s">
        <v>543</v>
      </c>
      <c r="F805" s="131" t="s">
        <v>380</v>
      </c>
      <c r="G805" s="160">
        <f>0+G$806+G$807</f>
        <v>29000</v>
      </c>
      <c r="H805" s="160">
        <f>0+H$806+H$807</f>
        <v>29000</v>
      </c>
      <c r="I805" s="160">
        <f>0+I$806+I$807</f>
        <v>11014.07</v>
      </c>
      <c r="J805" s="299">
        <f t="shared" si="98"/>
        <v>37.97955172413793</v>
      </c>
    </row>
    <row r="806" spans="1:10" s="129" customFormat="1" ht="12.75">
      <c r="A806" s="133"/>
      <c r="B806" s="130"/>
      <c r="C806" s="130" t="s">
        <v>19</v>
      </c>
      <c r="D806" s="133" t="s">
        <v>1299</v>
      </c>
      <c r="E806" s="270" t="s">
        <v>819</v>
      </c>
      <c r="F806" s="131" t="s">
        <v>381</v>
      </c>
      <c r="G806" s="161">
        <v>9000</v>
      </c>
      <c r="H806" s="161">
        <v>9000</v>
      </c>
      <c r="I806" s="132">
        <v>7889.07</v>
      </c>
      <c r="J806" s="301">
        <f t="shared" si="98"/>
        <v>87.65633333333332</v>
      </c>
    </row>
    <row r="807" spans="1:10" s="129" customFormat="1" ht="12.75">
      <c r="A807" s="133"/>
      <c r="B807" s="130"/>
      <c r="C807" s="130" t="s">
        <v>19</v>
      </c>
      <c r="D807" s="133" t="s">
        <v>1300</v>
      </c>
      <c r="E807" s="270" t="s">
        <v>800</v>
      </c>
      <c r="F807" s="131" t="s">
        <v>382</v>
      </c>
      <c r="G807" s="161">
        <v>20000</v>
      </c>
      <c r="H807" s="161">
        <v>20000</v>
      </c>
      <c r="I807" s="132">
        <v>3125</v>
      </c>
      <c r="J807" s="301">
        <f t="shared" si="98"/>
        <v>15.625</v>
      </c>
    </row>
    <row r="808" spans="1:10" s="129" customFormat="1" ht="12.75">
      <c r="A808" s="133"/>
      <c r="B808" s="130"/>
      <c r="C808" s="130"/>
      <c r="D808" s="133"/>
      <c r="E808" s="133" t="s">
        <v>550</v>
      </c>
      <c r="F808" s="131" t="s">
        <v>391</v>
      </c>
      <c r="G808" s="160">
        <f>0+G$809</f>
        <v>21000</v>
      </c>
      <c r="H808" s="160">
        <f>0+H$809</f>
        <v>21000</v>
      </c>
      <c r="I808" s="160">
        <f>0+I$809</f>
        <v>20877.4</v>
      </c>
      <c r="J808" s="299">
        <f t="shared" si="98"/>
        <v>99.41619047619048</v>
      </c>
    </row>
    <row r="809" spans="1:10" s="129" customFormat="1" ht="12.75">
      <c r="A809" s="133"/>
      <c r="B809" s="130"/>
      <c r="C809" s="130" t="s">
        <v>19</v>
      </c>
      <c r="D809" s="133" t="s">
        <v>1301</v>
      </c>
      <c r="E809" s="270" t="s">
        <v>1126</v>
      </c>
      <c r="F809" s="131" t="s">
        <v>393</v>
      </c>
      <c r="G809" s="161">
        <v>21000</v>
      </c>
      <c r="H809" s="161">
        <v>21000</v>
      </c>
      <c r="I809" s="132">
        <v>20877.4</v>
      </c>
      <c r="J809" s="301">
        <f t="shared" si="98"/>
        <v>99.41619047619048</v>
      </c>
    </row>
    <row r="810" spans="1:10" s="129" customFormat="1" ht="25.5">
      <c r="A810" s="133"/>
      <c r="B810" s="130"/>
      <c r="C810" s="130"/>
      <c r="D810" s="133"/>
      <c r="E810" s="133" t="s">
        <v>760</v>
      </c>
      <c r="F810" s="131" t="s">
        <v>420</v>
      </c>
      <c r="G810" s="160">
        <f>0+G$811</f>
        <v>900000</v>
      </c>
      <c r="H810" s="160">
        <f>0+H$811</f>
        <v>900000</v>
      </c>
      <c r="I810" s="160">
        <f>0+I$811</f>
        <v>849001.27</v>
      </c>
      <c r="J810" s="299">
        <f t="shared" si="98"/>
        <v>94.33347444444445</v>
      </c>
    </row>
    <row r="811" spans="1:10" s="129" customFormat="1" ht="12.75">
      <c r="A811" s="133"/>
      <c r="B811" s="130"/>
      <c r="C811" s="130" t="s">
        <v>19</v>
      </c>
      <c r="D811" s="133" t="s">
        <v>1302</v>
      </c>
      <c r="E811" s="270" t="s">
        <v>1252</v>
      </c>
      <c r="F811" s="131" t="s">
        <v>423</v>
      </c>
      <c r="G811" s="161">
        <v>900000</v>
      </c>
      <c r="H811" s="161">
        <v>900000</v>
      </c>
      <c r="I811" s="132">
        <v>849001.27</v>
      </c>
      <c r="J811" s="301">
        <f t="shared" si="98"/>
        <v>94.33347444444445</v>
      </c>
    </row>
    <row r="812" spans="1:10" s="129" customFormat="1" ht="12.75">
      <c r="A812" s="133"/>
      <c r="B812" s="130"/>
      <c r="C812" s="130"/>
      <c r="D812" s="133"/>
      <c r="E812" s="133" t="s">
        <v>1278</v>
      </c>
      <c r="F812" s="131" t="s">
        <v>453</v>
      </c>
      <c r="G812" s="160">
        <f>0+G$813</f>
        <v>388000</v>
      </c>
      <c r="H812" s="160">
        <f>0+H$813</f>
        <v>388000</v>
      </c>
      <c r="I812" s="160">
        <f>0+I$813</f>
        <v>387199.29</v>
      </c>
      <c r="J812" s="299">
        <f t="shared" si="98"/>
        <v>99.79363144329896</v>
      </c>
    </row>
    <row r="813" spans="1:10" s="129" customFormat="1" ht="12.75">
      <c r="A813" s="133"/>
      <c r="B813" s="130"/>
      <c r="C813" s="130" t="s">
        <v>21</v>
      </c>
      <c r="D813" s="133" t="s">
        <v>1303</v>
      </c>
      <c r="E813" s="270" t="s">
        <v>1304</v>
      </c>
      <c r="F813" s="131" t="s">
        <v>454</v>
      </c>
      <c r="G813" s="161">
        <v>388000</v>
      </c>
      <c r="H813" s="161">
        <v>388000</v>
      </c>
      <c r="I813" s="132">
        <v>387199.29</v>
      </c>
      <c r="J813" s="301">
        <f t="shared" si="98"/>
        <v>99.79363144329896</v>
      </c>
    </row>
    <row r="814" spans="1:10" s="129" customFormat="1" ht="12.75">
      <c r="A814" s="133" t="s">
        <v>1305</v>
      </c>
      <c r="B814" s="130" t="s">
        <v>1248</v>
      </c>
      <c r="C814" s="130"/>
      <c r="D814" s="133"/>
      <c r="E814" s="133"/>
      <c r="F814" s="159" t="s">
        <v>1306</v>
      </c>
      <c r="G814" s="160">
        <f>0+G$816+G$818+G$820+G$822+G$824+G$826</f>
        <v>564000</v>
      </c>
      <c r="H814" s="160">
        <f>0+H$816+H$818+H$820+H$822+H$824+H$826</f>
        <v>569000</v>
      </c>
      <c r="I814" s="160">
        <f>0+I$816+I$818+I$820+I$822+I$824+I$826</f>
        <v>516497.12</v>
      </c>
      <c r="J814" s="299">
        <f t="shared" si="98"/>
        <v>90.77278031634447</v>
      </c>
    </row>
    <row r="815" spans="1:10" s="129" customFormat="1" ht="12.75">
      <c r="A815" s="133"/>
      <c r="B815" s="130"/>
      <c r="C815" s="130"/>
      <c r="D815" s="133"/>
      <c r="E815" s="133" t="s">
        <v>569</v>
      </c>
      <c r="F815" s="131" t="s">
        <v>373</v>
      </c>
      <c r="G815" s="160">
        <f>0+G$816</f>
        <v>400000</v>
      </c>
      <c r="H815" s="160">
        <f>0+H$816</f>
        <v>400000</v>
      </c>
      <c r="I815" s="160">
        <f>0+I$816</f>
        <v>364552.21</v>
      </c>
      <c r="J815" s="299">
        <f t="shared" si="98"/>
        <v>91.1380525</v>
      </c>
    </row>
    <row r="816" spans="1:10" s="129" customFormat="1" ht="12.75">
      <c r="A816" s="133"/>
      <c r="B816" s="130"/>
      <c r="C816" s="130" t="s">
        <v>19</v>
      </c>
      <c r="D816" s="133" t="s">
        <v>1307</v>
      </c>
      <c r="E816" s="270" t="s">
        <v>571</v>
      </c>
      <c r="F816" s="131" t="s">
        <v>376</v>
      </c>
      <c r="G816" s="161">
        <v>400000</v>
      </c>
      <c r="H816" s="161">
        <v>400000</v>
      </c>
      <c r="I816" s="132">
        <v>364552.21</v>
      </c>
      <c r="J816" s="301">
        <f t="shared" si="98"/>
        <v>91.1380525</v>
      </c>
    </row>
    <row r="817" spans="1:10" s="129" customFormat="1" ht="12.75">
      <c r="A817" s="133"/>
      <c r="B817" s="130"/>
      <c r="C817" s="130"/>
      <c r="D817" s="133"/>
      <c r="E817" s="133" t="s">
        <v>543</v>
      </c>
      <c r="F817" s="131" t="s">
        <v>380</v>
      </c>
      <c r="G817" s="160">
        <f>0+G$818</f>
        <v>11000</v>
      </c>
      <c r="H817" s="160">
        <f>0+H$818</f>
        <v>16000</v>
      </c>
      <c r="I817" s="160">
        <f>0+I$818</f>
        <v>15206.25</v>
      </c>
      <c r="J817" s="299">
        <f t="shared" si="98"/>
        <v>95.0390625</v>
      </c>
    </row>
    <row r="818" spans="1:10" s="129" customFormat="1" ht="12.75">
      <c r="A818" s="133"/>
      <c r="B818" s="130"/>
      <c r="C818" s="130" t="s">
        <v>19</v>
      </c>
      <c r="D818" s="133" t="s">
        <v>1308</v>
      </c>
      <c r="E818" s="270" t="s">
        <v>545</v>
      </c>
      <c r="F818" s="131" t="s">
        <v>387</v>
      </c>
      <c r="G818" s="161">
        <v>11000</v>
      </c>
      <c r="H818" s="161">
        <v>16000</v>
      </c>
      <c r="I818" s="132">
        <v>15206.25</v>
      </c>
      <c r="J818" s="301">
        <f t="shared" si="98"/>
        <v>95.0390625</v>
      </c>
    </row>
    <row r="819" spans="1:10" s="129" customFormat="1" ht="12.75">
      <c r="A819" s="133"/>
      <c r="B819" s="130"/>
      <c r="C819" s="130"/>
      <c r="D819" s="133"/>
      <c r="E819" s="133" t="s">
        <v>550</v>
      </c>
      <c r="F819" s="131" t="s">
        <v>391</v>
      </c>
      <c r="G819" s="160">
        <f>0+G$820</f>
        <v>1000</v>
      </c>
      <c r="H819" s="160">
        <f>0+H$820</f>
        <v>1000</v>
      </c>
      <c r="I819" s="160">
        <f>0+I$820</f>
        <v>540</v>
      </c>
      <c r="J819" s="299">
        <f aca="true" t="shared" si="112" ref="J819:J882">IF(OR($H819=0,$I819=0),"-",$I819/$H819*100)</f>
        <v>54</v>
      </c>
    </row>
    <row r="820" spans="1:10" s="129" customFormat="1" ht="12.75">
      <c r="A820" s="133"/>
      <c r="B820" s="130"/>
      <c r="C820" s="130" t="s">
        <v>19</v>
      </c>
      <c r="D820" s="133" t="s">
        <v>1309</v>
      </c>
      <c r="E820" s="270" t="s">
        <v>617</v>
      </c>
      <c r="F820" s="131" t="s">
        <v>396</v>
      </c>
      <c r="G820" s="161">
        <v>1000</v>
      </c>
      <c r="H820" s="161">
        <v>1000</v>
      </c>
      <c r="I820" s="132">
        <v>540</v>
      </c>
      <c r="J820" s="301">
        <f t="shared" si="112"/>
        <v>54</v>
      </c>
    </row>
    <row r="821" spans="1:10" s="129" customFormat="1" ht="12.75">
      <c r="A821" s="133"/>
      <c r="B821" s="130"/>
      <c r="C821" s="130"/>
      <c r="D821" s="133"/>
      <c r="E821" s="133" t="s">
        <v>619</v>
      </c>
      <c r="F821" s="131" t="s">
        <v>404</v>
      </c>
      <c r="G821" s="160">
        <f>0+G$822</f>
        <v>2000</v>
      </c>
      <c r="H821" s="160">
        <f>0+H$822</f>
        <v>2000</v>
      </c>
      <c r="I821" s="160">
        <f>0+I$822</f>
        <v>1018.76</v>
      </c>
      <c r="J821" s="299">
        <f t="shared" si="112"/>
        <v>50.937999999999995</v>
      </c>
    </row>
    <row r="822" spans="1:10" s="129" customFormat="1" ht="12.75">
      <c r="A822" s="133"/>
      <c r="B822" s="130"/>
      <c r="C822" s="130" t="s">
        <v>19</v>
      </c>
      <c r="D822" s="133" t="s">
        <v>1310</v>
      </c>
      <c r="E822" s="270" t="s">
        <v>621</v>
      </c>
      <c r="F822" s="131" t="s">
        <v>407</v>
      </c>
      <c r="G822" s="161">
        <v>2000</v>
      </c>
      <c r="H822" s="161">
        <v>2000</v>
      </c>
      <c r="I822" s="132">
        <v>1018.76</v>
      </c>
      <c r="J822" s="301">
        <f t="shared" si="112"/>
        <v>50.937999999999995</v>
      </c>
    </row>
    <row r="823" spans="1:10" s="129" customFormat="1" ht="25.5">
      <c r="A823" s="133"/>
      <c r="B823" s="130"/>
      <c r="C823" s="130"/>
      <c r="D823" s="133"/>
      <c r="E823" s="133" t="s">
        <v>760</v>
      </c>
      <c r="F823" s="131" t="s">
        <v>420</v>
      </c>
      <c r="G823" s="160">
        <f>0+G$824</f>
        <v>50000</v>
      </c>
      <c r="H823" s="160">
        <f>0+H$824</f>
        <v>50000</v>
      </c>
      <c r="I823" s="160">
        <f>0+I$824</f>
        <v>42285</v>
      </c>
      <c r="J823" s="299">
        <f t="shared" si="112"/>
        <v>84.57000000000001</v>
      </c>
    </row>
    <row r="824" spans="1:10" s="129" customFormat="1" ht="12.75">
      <c r="A824" s="133"/>
      <c r="B824" s="130"/>
      <c r="C824" s="130" t="s">
        <v>19</v>
      </c>
      <c r="D824" s="133" t="s">
        <v>1311</v>
      </c>
      <c r="E824" s="270" t="s">
        <v>1252</v>
      </c>
      <c r="F824" s="131" t="s">
        <v>423</v>
      </c>
      <c r="G824" s="161">
        <v>50000</v>
      </c>
      <c r="H824" s="161">
        <v>50000</v>
      </c>
      <c r="I824" s="132">
        <v>42285</v>
      </c>
      <c r="J824" s="301">
        <f t="shared" si="112"/>
        <v>84.57000000000001</v>
      </c>
    </row>
    <row r="825" spans="1:10" s="129" customFormat="1" ht="12.75">
      <c r="A825" s="133"/>
      <c r="B825" s="130"/>
      <c r="C825" s="130"/>
      <c r="D825" s="133"/>
      <c r="E825" s="133" t="s">
        <v>552</v>
      </c>
      <c r="F825" s="131" t="s">
        <v>268</v>
      </c>
      <c r="G825" s="160">
        <f>0+G$826</f>
        <v>100000</v>
      </c>
      <c r="H825" s="160">
        <f>0+H$826</f>
        <v>100000</v>
      </c>
      <c r="I825" s="160">
        <f>0+I$826</f>
        <v>92894.9</v>
      </c>
      <c r="J825" s="299">
        <f t="shared" si="112"/>
        <v>92.89489999999999</v>
      </c>
    </row>
    <row r="826" spans="1:10" s="129" customFormat="1" ht="12.75">
      <c r="A826" s="133"/>
      <c r="B826" s="130"/>
      <c r="C826" s="130" t="s">
        <v>19</v>
      </c>
      <c r="D826" s="133" t="s">
        <v>1312</v>
      </c>
      <c r="E826" s="270" t="s">
        <v>553</v>
      </c>
      <c r="F826" s="131" t="s">
        <v>425</v>
      </c>
      <c r="G826" s="161">
        <v>100000</v>
      </c>
      <c r="H826" s="161">
        <v>100000</v>
      </c>
      <c r="I826" s="132">
        <v>92894.9</v>
      </c>
      <c r="J826" s="301">
        <f t="shared" si="112"/>
        <v>92.89489999999999</v>
      </c>
    </row>
    <row r="827" spans="1:10" s="129" customFormat="1" ht="25.5">
      <c r="A827" s="133" t="s">
        <v>1313</v>
      </c>
      <c r="B827" s="130" t="s">
        <v>1257</v>
      </c>
      <c r="C827" s="130"/>
      <c r="D827" s="133"/>
      <c r="E827" s="133"/>
      <c r="F827" s="159" t="s">
        <v>1314</v>
      </c>
      <c r="G827" s="160">
        <f>0+G$829+G$831+G$833+G$834</f>
        <v>190000</v>
      </c>
      <c r="H827" s="160">
        <f>0+H$829+H$831+H$833+H$834</f>
        <v>190000</v>
      </c>
      <c r="I827" s="160">
        <f>0+I$829+I$831+I$833+I$834</f>
        <v>111065.12</v>
      </c>
      <c r="J827" s="299">
        <f t="shared" si="112"/>
        <v>58.45532631578947</v>
      </c>
    </row>
    <row r="828" spans="1:10" s="129" customFormat="1" ht="12.75">
      <c r="A828" s="133"/>
      <c r="B828" s="130"/>
      <c r="C828" s="130"/>
      <c r="D828" s="133"/>
      <c r="E828" s="133" t="s">
        <v>680</v>
      </c>
      <c r="F828" s="131" t="s">
        <v>415</v>
      </c>
      <c r="G828" s="160">
        <f>0+G$829</f>
        <v>15000</v>
      </c>
      <c r="H828" s="160">
        <f>0+H$829</f>
        <v>15000</v>
      </c>
      <c r="I828" s="160">
        <f>0+I$829</f>
        <v>11000</v>
      </c>
      <c r="J828" s="299">
        <f t="shared" si="112"/>
        <v>73.33333333333333</v>
      </c>
    </row>
    <row r="829" spans="1:10" s="129" customFormat="1" ht="12.75">
      <c r="A829" s="133"/>
      <c r="B829" s="130"/>
      <c r="C829" s="130" t="s">
        <v>19</v>
      </c>
      <c r="D829" s="133" t="s">
        <v>1315</v>
      </c>
      <c r="E829" s="270" t="s">
        <v>1084</v>
      </c>
      <c r="F829" s="131" t="s">
        <v>416</v>
      </c>
      <c r="G829" s="161">
        <v>15000</v>
      </c>
      <c r="H829" s="161">
        <v>15000</v>
      </c>
      <c r="I829" s="132">
        <v>11000</v>
      </c>
      <c r="J829" s="301">
        <f t="shared" si="112"/>
        <v>73.33333333333333</v>
      </c>
    </row>
    <row r="830" spans="1:10" s="129" customFormat="1" ht="25.5">
      <c r="A830" s="133"/>
      <c r="B830" s="130"/>
      <c r="C830" s="130"/>
      <c r="D830" s="133"/>
      <c r="E830" s="133" t="s">
        <v>760</v>
      </c>
      <c r="F830" s="131" t="s">
        <v>420</v>
      </c>
      <c r="G830" s="160">
        <f>0+G$831</f>
        <v>10000</v>
      </c>
      <c r="H830" s="160">
        <f>0+H$831</f>
        <v>10000</v>
      </c>
      <c r="I830" s="160">
        <f>0+I$831</f>
        <v>7815.82</v>
      </c>
      <c r="J830" s="299">
        <f t="shared" si="112"/>
        <v>78.1582</v>
      </c>
    </row>
    <row r="831" spans="1:10" s="129" customFormat="1" ht="12.75">
      <c r="A831" s="133"/>
      <c r="B831" s="130"/>
      <c r="C831" s="130" t="s">
        <v>19</v>
      </c>
      <c r="D831" s="133" t="s">
        <v>1316</v>
      </c>
      <c r="E831" s="270" t="s">
        <v>1252</v>
      </c>
      <c r="F831" s="131" t="s">
        <v>423</v>
      </c>
      <c r="G831" s="161">
        <v>10000</v>
      </c>
      <c r="H831" s="161">
        <v>10000</v>
      </c>
      <c r="I831" s="132">
        <v>7815.82</v>
      </c>
      <c r="J831" s="301">
        <f t="shared" si="112"/>
        <v>78.1582</v>
      </c>
    </row>
    <row r="832" spans="1:10" s="129" customFormat="1" ht="12.75">
      <c r="A832" s="133"/>
      <c r="B832" s="130"/>
      <c r="C832" s="130"/>
      <c r="D832" s="133"/>
      <c r="E832" s="133" t="s">
        <v>552</v>
      </c>
      <c r="F832" s="131" t="s">
        <v>268</v>
      </c>
      <c r="G832" s="160">
        <f>0+G$833+G$834</f>
        <v>165000</v>
      </c>
      <c r="H832" s="160">
        <f>0+H$833+H$834</f>
        <v>165000</v>
      </c>
      <c r="I832" s="160">
        <f>0+I$833+I$834</f>
        <v>92249.3</v>
      </c>
      <c r="J832" s="299">
        <f t="shared" si="112"/>
        <v>55.908666666666676</v>
      </c>
    </row>
    <row r="833" spans="1:10" s="129" customFormat="1" ht="12.75">
      <c r="A833" s="133"/>
      <c r="B833" s="130"/>
      <c r="C833" s="130" t="s">
        <v>19</v>
      </c>
      <c r="D833" s="133" t="s">
        <v>1317</v>
      </c>
      <c r="E833" s="270" t="s">
        <v>553</v>
      </c>
      <c r="F833" s="131" t="s">
        <v>425</v>
      </c>
      <c r="G833" s="161">
        <v>80000</v>
      </c>
      <c r="H833" s="161">
        <v>80000</v>
      </c>
      <c r="I833" s="132">
        <v>34076.16</v>
      </c>
      <c r="J833" s="301">
        <f t="shared" si="112"/>
        <v>42.595200000000006</v>
      </c>
    </row>
    <row r="834" spans="1:10" s="129" customFormat="1" ht="12.75">
      <c r="A834" s="133"/>
      <c r="B834" s="130"/>
      <c r="C834" s="130" t="s">
        <v>19</v>
      </c>
      <c r="D834" s="133" t="s">
        <v>1318</v>
      </c>
      <c r="E834" s="270" t="s">
        <v>1319</v>
      </c>
      <c r="F834" s="131" t="s">
        <v>426</v>
      </c>
      <c r="G834" s="161">
        <v>85000</v>
      </c>
      <c r="H834" s="161">
        <v>85000</v>
      </c>
      <c r="I834" s="132">
        <v>58173.14</v>
      </c>
      <c r="J834" s="301">
        <f t="shared" si="112"/>
        <v>68.43898823529412</v>
      </c>
    </row>
    <row r="835" spans="1:10" s="129" customFormat="1" ht="12.75">
      <c r="A835" s="133" t="s">
        <v>1320</v>
      </c>
      <c r="B835" s="130" t="s">
        <v>1257</v>
      </c>
      <c r="C835" s="130"/>
      <c r="D835" s="133"/>
      <c r="E835" s="133"/>
      <c r="F835" s="159" t="s">
        <v>1321</v>
      </c>
      <c r="G835" s="160">
        <f>0+G$837+G$839</f>
        <v>375000</v>
      </c>
      <c r="H835" s="160">
        <f>0+H$837+H$839</f>
        <v>376000</v>
      </c>
      <c r="I835" s="160">
        <f>0+I$837+I$839</f>
        <v>368214.83</v>
      </c>
      <c r="J835" s="299">
        <f t="shared" si="112"/>
        <v>97.9294760638298</v>
      </c>
    </row>
    <row r="836" spans="1:10" s="129" customFormat="1" ht="12.75">
      <c r="A836" s="133"/>
      <c r="B836" s="130"/>
      <c r="C836" s="130"/>
      <c r="D836" s="133"/>
      <c r="E836" s="133" t="s">
        <v>543</v>
      </c>
      <c r="F836" s="131" t="s">
        <v>380</v>
      </c>
      <c r="G836" s="160">
        <f>0+G$837</f>
        <v>15000</v>
      </c>
      <c r="H836" s="160">
        <f>0+H$837</f>
        <v>15000</v>
      </c>
      <c r="I836" s="160">
        <f>0+I$837</f>
        <v>7550.06</v>
      </c>
      <c r="J836" s="299">
        <f t="shared" si="112"/>
        <v>50.33373333333334</v>
      </c>
    </row>
    <row r="837" spans="1:10" s="129" customFormat="1" ht="12.75">
      <c r="A837" s="133"/>
      <c r="B837" s="130"/>
      <c r="C837" s="130" t="s">
        <v>19</v>
      </c>
      <c r="D837" s="133" t="s">
        <v>1322</v>
      </c>
      <c r="E837" s="270" t="s">
        <v>819</v>
      </c>
      <c r="F837" s="131" t="s">
        <v>381</v>
      </c>
      <c r="G837" s="161">
        <v>15000</v>
      </c>
      <c r="H837" s="161">
        <v>15000</v>
      </c>
      <c r="I837" s="132">
        <v>7550.06</v>
      </c>
      <c r="J837" s="301">
        <f t="shared" si="112"/>
        <v>50.33373333333334</v>
      </c>
    </row>
    <row r="838" spans="1:10" s="129" customFormat="1" ht="12.75">
      <c r="A838" s="133"/>
      <c r="B838" s="130"/>
      <c r="C838" s="130"/>
      <c r="D838" s="133"/>
      <c r="E838" s="133" t="s">
        <v>552</v>
      </c>
      <c r="F838" s="131" t="s">
        <v>268</v>
      </c>
      <c r="G838" s="160">
        <f>0+G$839</f>
        <v>360000</v>
      </c>
      <c r="H838" s="160">
        <f>0+H$839</f>
        <v>361000</v>
      </c>
      <c r="I838" s="160">
        <f>0+I$839</f>
        <v>360664.77</v>
      </c>
      <c r="J838" s="299">
        <f t="shared" si="112"/>
        <v>99.90713850415514</v>
      </c>
    </row>
    <row r="839" spans="1:10" s="129" customFormat="1" ht="12.75">
      <c r="A839" s="133"/>
      <c r="B839" s="130"/>
      <c r="C839" s="130" t="s">
        <v>19</v>
      </c>
      <c r="D839" s="133" t="s">
        <v>1323</v>
      </c>
      <c r="E839" s="270" t="s">
        <v>553</v>
      </c>
      <c r="F839" s="131" t="s">
        <v>425</v>
      </c>
      <c r="G839" s="161">
        <v>360000</v>
      </c>
      <c r="H839" s="161">
        <v>361000</v>
      </c>
      <c r="I839" s="132">
        <v>360664.77</v>
      </c>
      <c r="J839" s="301">
        <f t="shared" si="112"/>
        <v>99.90713850415514</v>
      </c>
    </row>
    <row r="840" spans="1:10" s="129" customFormat="1" ht="25.5">
      <c r="A840" s="133" t="s">
        <v>1324</v>
      </c>
      <c r="B840" s="130" t="s">
        <v>1297</v>
      </c>
      <c r="C840" s="130"/>
      <c r="D840" s="133"/>
      <c r="E840" s="133"/>
      <c r="F840" s="159" t="s">
        <v>1325</v>
      </c>
      <c r="G840" s="160">
        <f>0+G$842+G$844+G$846</f>
        <v>870000</v>
      </c>
      <c r="H840" s="160">
        <f>0+H$842+H$844+H$846</f>
        <v>870000</v>
      </c>
      <c r="I840" s="160">
        <f>0+I$842+I$844+I$846</f>
        <v>672726.15</v>
      </c>
      <c r="J840" s="299">
        <f t="shared" si="112"/>
        <v>77.32484482758622</v>
      </c>
    </row>
    <row r="841" spans="1:10" s="129" customFormat="1" ht="12.75">
      <c r="A841" s="133"/>
      <c r="B841" s="130"/>
      <c r="C841" s="130"/>
      <c r="D841" s="133"/>
      <c r="E841" s="133" t="s">
        <v>543</v>
      </c>
      <c r="F841" s="131" t="s">
        <v>380</v>
      </c>
      <c r="G841" s="160">
        <f>0+G$842</f>
        <v>20000</v>
      </c>
      <c r="H841" s="160">
        <f>0+H$842</f>
        <v>20000</v>
      </c>
      <c r="I841" s="160">
        <f>0+I$842</f>
        <v>8407.5</v>
      </c>
      <c r="J841" s="299">
        <f t="shared" si="112"/>
        <v>42.0375</v>
      </c>
    </row>
    <row r="842" spans="1:10" s="129" customFormat="1" ht="12.75">
      <c r="A842" s="133"/>
      <c r="B842" s="130"/>
      <c r="C842" s="130" t="s">
        <v>19</v>
      </c>
      <c r="D842" s="133" t="s">
        <v>1326</v>
      </c>
      <c r="E842" s="270" t="s">
        <v>545</v>
      </c>
      <c r="F842" s="131" t="s">
        <v>387</v>
      </c>
      <c r="G842" s="161">
        <v>20000</v>
      </c>
      <c r="H842" s="161">
        <v>20000</v>
      </c>
      <c r="I842" s="132">
        <v>8407.5</v>
      </c>
      <c r="J842" s="301">
        <f t="shared" si="112"/>
        <v>42.0375</v>
      </c>
    </row>
    <row r="843" spans="1:10" s="129" customFormat="1" ht="12.75">
      <c r="A843" s="133"/>
      <c r="B843" s="130"/>
      <c r="C843" s="130"/>
      <c r="D843" s="133"/>
      <c r="E843" s="133" t="s">
        <v>680</v>
      </c>
      <c r="F843" s="131" t="s">
        <v>415</v>
      </c>
      <c r="G843" s="160">
        <f>0+G$844</f>
        <v>70000</v>
      </c>
      <c r="H843" s="160">
        <f>0+H$844</f>
        <v>70000</v>
      </c>
      <c r="I843" s="160">
        <f>0+I$844</f>
        <v>56543.52</v>
      </c>
      <c r="J843" s="299">
        <f t="shared" si="112"/>
        <v>80.77645714285714</v>
      </c>
    </row>
    <row r="844" spans="1:10" s="129" customFormat="1" ht="12.75">
      <c r="A844" s="133"/>
      <c r="B844" s="130"/>
      <c r="C844" s="130" t="s">
        <v>19</v>
      </c>
      <c r="D844" s="133" t="s">
        <v>1327</v>
      </c>
      <c r="E844" s="270" t="s">
        <v>1084</v>
      </c>
      <c r="F844" s="131" t="s">
        <v>416</v>
      </c>
      <c r="G844" s="161">
        <v>70000</v>
      </c>
      <c r="H844" s="161">
        <v>70000</v>
      </c>
      <c r="I844" s="132">
        <v>56543.52</v>
      </c>
      <c r="J844" s="301">
        <f t="shared" si="112"/>
        <v>80.77645714285714</v>
      </c>
    </row>
    <row r="845" spans="1:10" s="129" customFormat="1" ht="12.75">
      <c r="A845" s="133"/>
      <c r="B845" s="130"/>
      <c r="C845" s="130"/>
      <c r="D845" s="133"/>
      <c r="E845" s="133" t="s">
        <v>552</v>
      </c>
      <c r="F845" s="131" t="s">
        <v>268</v>
      </c>
      <c r="G845" s="160">
        <f>0+G$846</f>
        <v>780000</v>
      </c>
      <c r="H845" s="160">
        <f>0+H$846</f>
        <v>780000</v>
      </c>
      <c r="I845" s="160">
        <f>0+I$846</f>
        <v>607775.13</v>
      </c>
      <c r="J845" s="299">
        <f t="shared" si="112"/>
        <v>77.91988846153846</v>
      </c>
    </row>
    <row r="846" spans="1:10" s="129" customFormat="1" ht="12.75">
      <c r="A846" s="133"/>
      <c r="B846" s="130"/>
      <c r="C846" s="130" t="s">
        <v>19</v>
      </c>
      <c r="D846" s="133" t="s">
        <v>1328</v>
      </c>
      <c r="E846" s="270" t="s">
        <v>553</v>
      </c>
      <c r="F846" s="131" t="s">
        <v>425</v>
      </c>
      <c r="G846" s="161">
        <v>780000</v>
      </c>
      <c r="H846" s="161">
        <v>780000</v>
      </c>
      <c r="I846" s="132">
        <v>607775.13</v>
      </c>
      <c r="J846" s="301">
        <f t="shared" si="112"/>
        <v>77.91988846153846</v>
      </c>
    </row>
    <row r="847" spans="1:10" s="129" customFormat="1" ht="25.5">
      <c r="A847" s="133" t="s">
        <v>1329</v>
      </c>
      <c r="B847" s="130" t="s">
        <v>1290</v>
      </c>
      <c r="C847" s="130"/>
      <c r="D847" s="133"/>
      <c r="E847" s="133"/>
      <c r="F847" s="159" t="s">
        <v>1330</v>
      </c>
      <c r="G847" s="160">
        <f>0+G$849+G$850+G$852+G$854+G$856+G$857</f>
        <v>1028000</v>
      </c>
      <c r="H847" s="160">
        <f>0+H$849+H$850+H$852+H$854+H$856+H$857</f>
        <v>1028000</v>
      </c>
      <c r="I847" s="160">
        <f>0+I$849+I$850+I$852+I$854+I$856+I$857</f>
        <v>859812.47</v>
      </c>
      <c r="J847" s="299">
        <f t="shared" si="112"/>
        <v>83.6393453307393</v>
      </c>
    </row>
    <row r="848" spans="1:10" s="129" customFormat="1" ht="12.75">
      <c r="A848" s="133"/>
      <c r="B848" s="130"/>
      <c r="C848" s="130"/>
      <c r="D848" s="133"/>
      <c r="E848" s="133" t="s">
        <v>543</v>
      </c>
      <c r="F848" s="131" t="s">
        <v>380</v>
      </c>
      <c r="G848" s="160">
        <f>0+G$849+G$850</f>
        <v>48000</v>
      </c>
      <c r="H848" s="160">
        <f>0+H$849+H$850</f>
        <v>48000</v>
      </c>
      <c r="I848" s="160">
        <f>0+I$849+I$850</f>
        <v>36359.91</v>
      </c>
      <c r="J848" s="299">
        <f t="shared" si="112"/>
        <v>75.7498125</v>
      </c>
    </row>
    <row r="849" spans="1:10" s="129" customFormat="1" ht="12.75">
      <c r="A849" s="133"/>
      <c r="B849" s="130"/>
      <c r="C849" s="130" t="s">
        <v>19</v>
      </c>
      <c r="D849" s="133" t="s">
        <v>1331</v>
      </c>
      <c r="E849" s="270" t="s">
        <v>915</v>
      </c>
      <c r="F849" s="131" t="s">
        <v>385</v>
      </c>
      <c r="G849" s="161">
        <v>38000</v>
      </c>
      <c r="H849" s="161">
        <v>38000</v>
      </c>
      <c r="I849" s="132">
        <v>36359.91</v>
      </c>
      <c r="J849" s="301">
        <f t="shared" si="112"/>
        <v>95.68397368421053</v>
      </c>
    </row>
    <row r="850" spans="1:10" s="129" customFormat="1" ht="12.75">
      <c r="A850" s="133"/>
      <c r="B850" s="130"/>
      <c r="C850" s="130" t="s">
        <v>19</v>
      </c>
      <c r="D850" s="133" t="s">
        <v>1332</v>
      </c>
      <c r="E850" s="270" t="s">
        <v>545</v>
      </c>
      <c r="F850" s="131" t="s">
        <v>387</v>
      </c>
      <c r="G850" s="161">
        <v>10000</v>
      </c>
      <c r="H850" s="161">
        <v>10000</v>
      </c>
      <c r="I850" s="132">
        <v>0</v>
      </c>
      <c r="J850" s="301" t="str">
        <f t="shared" si="112"/>
        <v>-</v>
      </c>
    </row>
    <row r="851" spans="1:10" s="129" customFormat="1" ht="12.75">
      <c r="A851" s="133"/>
      <c r="B851" s="130"/>
      <c r="C851" s="130"/>
      <c r="D851" s="133"/>
      <c r="E851" s="133" t="s">
        <v>680</v>
      </c>
      <c r="F851" s="131" t="s">
        <v>415</v>
      </c>
      <c r="G851" s="160">
        <f>0+G$852</f>
        <v>330000</v>
      </c>
      <c r="H851" s="160">
        <f>0+H$852</f>
        <v>330000</v>
      </c>
      <c r="I851" s="160">
        <f>0+I$852</f>
        <v>219993.09</v>
      </c>
      <c r="J851" s="299">
        <f t="shared" si="112"/>
        <v>66.66457272727273</v>
      </c>
    </row>
    <row r="852" spans="1:10" s="129" customFormat="1" ht="12.75">
      <c r="A852" s="133"/>
      <c r="B852" s="130"/>
      <c r="C852" s="130" t="s">
        <v>19</v>
      </c>
      <c r="D852" s="133" t="s">
        <v>1333</v>
      </c>
      <c r="E852" s="270" t="s">
        <v>1084</v>
      </c>
      <c r="F852" s="131" t="s">
        <v>416</v>
      </c>
      <c r="G852" s="161">
        <v>330000</v>
      </c>
      <c r="H852" s="161">
        <v>330000</v>
      </c>
      <c r="I852" s="132">
        <v>219993.09</v>
      </c>
      <c r="J852" s="301">
        <f t="shared" si="112"/>
        <v>66.66457272727273</v>
      </c>
    </row>
    <row r="853" spans="1:10" s="129" customFormat="1" ht="25.5">
      <c r="A853" s="133"/>
      <c r="B853" s="130"/>
      <c r="C853" s="130"/>
      <c r="D853" s="133"/>
      <c r="E853" s="133" t="s">
        <v>760</v>
      </c>
      <c r="F853" s="131" t="s">
        <v>420</v>
      </c>
      <c r="G853" s="160">
        <f>0+G$854</f>
        <v>40000</v>
      </c>
      <c r="H853" s="160">
        <f>0+H$854</f>
        <v>40000</v>
      </c>
      <c r="I853" s="160">
        <f>0+I$854</f>
        <v>40000</v>
      </c>
      <c r="J853" s="299">
        <f t="shared" si="112"/>
        <v>100</v>
      </c>
    </row>
    <row r="854" spans="1:10" s="129" customFormat="1" ht="12.75">
      <c r="A854" s="133"/>
      <c r="B854" s="130"/>
      <c r="C854" s="130" t="s">
        <v>19</v>
      </c>
      <c r="D854" s="133" t="s">
        <v>890</v>
      </c>
      <c r="E854" s="270" t="s">
        <v>1252</v>
      </c>
      <c r="F854" s="131" t="s">
        <v>423</v>
      </c>
      <c r="G854" s="161">
        <v>40000</v>
      </c>
      <c r="H854" s="161">
        <v>40000</v>
      </c>
      <c r="I854" s="132">
        <v>40000</v>
      </c>
      <c r="J854" s="301">
        <f t="shared" si="112"/>
        <v>100</v>
      </c>
    </row>
    <row r="855" spans="1:10" s="129" customFormat="1" ht="12.75">
      <c r="A855" s="133"/>
      <c r="B855" s="130"/>
      <c r="C855" s="130"/>
      <c r="D855" s="133"/>
      <c r="E855" s="133" t="s">
        <v>552</v>
      </c>
      <c r="F855" s="131" t="s">
        <v>268</v>
      </c>
      <c r="G855" s="160">
        <f>0+G$856+G$857</f>
        <v>610000</v>
      </c>
      <c r="H855" s="160">
        <f>0+H$856+H$857</f>
        <v>610000</v>
      </c>
      <c r="I855" s="160">
        <f>0+I$856+I$857</f>
        <v>563459.47</v>
      </c>
      <c r="J855" s="299">
        <f t="shared" si="112"/>
        <v>92.37040491803278</v>
      </c>
    </row>
    <row r="856" spans="1:10" s="129" customFormat="1" ht="12.75">
      <c r="A856" s="133"/>
      <c r="B856" s="130"/>
      <c r="C856" s="130" t="s">
        <v>19</v>
      </c>
      <c r="D856" s="133" t="s">
        <v>1334</v>
      </c>
      <c r="E856" s="270" t="s">
        <v>553</v>
      </c>
      <c r="F856" s="131" t="s">
        <v>425</v>
      </c>
      <c r="G856" s="161">
        <v>600000</v>
      </c>
      <c r="H856" s="161">
        <v>600000</v>
      </c>
      <c r="I856" s="132">
        <v>563459.47</v>
      </c>
      <c r="J856" s="301">
        <f t="shared" si="112"/>
        <v>93.90991166666666</v>
      </c>
    </row>
    <row r="857" spans="1:10" s="129" customFormat="1" ht="12.75">
      <c r="A857" s="133"/>
      <c r="B857" s="130"/>
      <c r="C857" s="130" t="s">
        <v>19</v>
      </c>
      <c r="D857" s="133" t="s">
        <v>1335</v>
      </c>
      <c r="E857" s="270" t="s">
        <v>1319</v>
      </c>
      <c r="F857" s="131" t="s">
        <v>426</v>
      </c>
      <c r="G857" s="161">
        <v>10000</v>
      </c>
      <c r="H857" s="161">
        <v>10000</v>
      </c>
      <c r="I857" s="132">
        <v>0</v>
      </c>
      <c r="J857" s="301" t="str">
        <f t="shared" si="112"/>
        <v>-</v>
      </c>
    </row>
    <row r="858" spans="1:10" s="129" customFormat="1" ht="25.5">
      <c r="A858" s="133" t="s">
        <v>1336</v>
      </c>
      <c r="B858" s="130" t="s">
        <v>1337</v>
      </c>
      <c r="C858" s="130"/>
      <c r="D858" s="133"/>
      <c r="E858" s="133"/>
      <c r="F858" s="159" t="s">
        <v>1338</v>
      </c>
      <c r="G858" s="160">
        <f>0+G$860+G$862+G$863</f>
        <v>395000</v>
      </c>
      <c r="H858" s="160">
        <f>0+H$860+H$862+H$863</f>
        <v>395000</v>
      </c>
      <c r="I858" s="160">
        <f>0+I$860+I$862+I$863</f>
        <v>330099.16</v>
      </c>
      <c r="J858" s="299">
        <f t="shared" si="112"/>
        <v>83.5694075949367</v>
      </c>
    </row>
    <row r="859" spans="1:10" s="129" customFormat="1" ht="12.75">
      <c r="A859" s="133"/>
      <c r="B859" s="130"/>
      <c r="C859" s="130"/>
      <c r="D859" s="133"/>
      <c r="E859" s="133" t="s">
        <v>680</v>
      </c>
      <c r="F859" s="131" t="s">
        <v>415</v>
      </c>
      <c r="G859" s="160">
        <f>0+G$860</f>
        <v>75000</v>
      </c>
      <c r="H859" s="160">
        <f>0+H$860</f>
        <v>75000</v>
      </c>
      <c r="I859" s="160">
        <f>0+I$860</f>
        <v>62500</v>
      </c>
      <c r="J859" s="299">
        <f t="shared" si="112"/>
        <v>83.33333333333334</v>
      </c>
    </row>
    <row r="860" spans="1:10" s="129" customFormat="1" ht="12.75">
      <c r="A860" s="133"/>
      <c r="B860" s="130"/>
      <c r="C860" s="130" t="s">
        <v>19</v>
      </c>
      <c r="D860" s="133" t="s">
        <v>898</v>
      </c>
      <c r="E860" s="270" t="s">
        <v>1084</v>
      </c>
      <c r="F860" s="131" t="s">
        <v>416</v>
      </c>
      <c r="G860" s="161">
        <v>75000</v>
      </c>
      <c r="H860" s="161">
        <v>75000</v>
      </c>
      <c r="I860" s="132">
        <v>62500</v>
      </c>
      <c r="J860" s="301">
        <f t="shared" si="112"/>
        <v>83.33333333333334</v>
      </c>
    </row>
    <row r="861" spans="1:10" s="129" customFormat="1" ht="12.75">
      <c r="A861" s="133"/>
      <c r="B861" s="130"/>
      <c r="C861" s="130"/>
      <c r="D861" s="133"/>
      <c r="E861" s="133" t="s">
        <v>552</v>
      </c>
      <c r="F861" s="131" t="s">
        <v>268</v>
      </c>
      <c r="G861" s="160">
        <f>0+G$862+G$863</f>
        <v>320000</v>
      </c>
      <c r="H861" s="160">
        <f>0+H$862+H$863</f>
        <v>320000</v>
      </c>
      <c r="I861" s="160">
        <f>0+I$862+I$863</f>
        <v>267599.16</v>
      </c>
      <c r="J861" s="299">
        <f t="shared" si="112"/>
        <v>83.6247375</v>
      </c>
    </row>
    <row r="862" spans="1:10" s="129" customFormat="1" ht="12.75">
      <c r="A862" s="133"/>
      <c r="B862" s="130"/>
      <c r="C862" s="130" t="s">
        <v>19</v>
      </c>
      <c r="D862" s="133" t="s">
        <v>1339</v>
      </c>
      <c r="E862" s="270" t="s">
        <v>553</v>
      </c>
      <c r="F862" s="131" t="s">
        <v>425</v>
      </c>
      <c r="G862" s="161">
        <v>300000</v>
      </c>
      <c r="H862" s="161">
        <v>300000</v>
      </c>
      <c r="I862" s="132">
        <v>261182.08</v>
      </c>
      <c r="J862" s="301">
        <f t="shared" si="112"/>
        <v>87.06069333333333</v>
      </c>
    </row>
    <row r="863" spans="1:10" s="129" customFormat="1" ht="12.75">
      <c r="A863" s="133"/>
      <c r="B863" s="130"/>
      <c r="C863" s="130" t="s">
        <v>19</v>
      </c>
      <c r="D863" s="133" t="s">
        <v>1340</v>
      </c>
      <c r="E863" s="270" t="s">
        <v>1319</v>
      </c>
      <c r="F863" s="131" t="s">
        <v>426</v>
      </c>
      <c r="G863" s="161">
        <v>20000</v>
      </c>
      <c r="H863" s="161">
        <v>20000</v>
      </c>
      <c r="I863" s="132">
        <v>6417.08</v>
      </c>
      <c r="J863" s="301">
        <f t="shared" si="112"/>
        <v>32.0854</v>
      </c>
    </row>
    <row r="864" spans="1:10" s="129" customFormat="1" ht="25.5">
      <c r="A864" s="133" t="s">
        <v>1341</v>
      </c>
      <c r="B864" s="130" t="s">
        <v>608</v>
      </c>
      <c r="C864" s="130"/>
      <c r="D864" s="133"/>
      <c r="E864" s="133"/>
      <c r="F864" s="159" t="s">
        <v>1342</v>
      </c>
      <c r="G864" s="160">
        <f aca="true" t="shared" si="113" ref="G864:I865">0+G$866</f>
        <v>600000</v>
      </c>
      <c r="H864" s="160">
        <f t="shared" si="113"/>
        <v>600000</v>
      </c>
      <c r="I864" s="160">
        <f t="shared" si="113"/>
        <v>558333.24</v>
      </c>
      <c r="J864" s="299">
        <f t="shared" si="112"/>
        <v>93.05554000000001</v>
      </c>
    </row>
    <row r="865" spans="1:10" s="129" customFormat="1" ht="12.75">
      <c r="A865" s="133"/>
      <c r="B865" s="130"/>
      <c r="C865" s="130"/>
      <c r="D865" s="133"/>
      <c r="E865" s="133" t="s">
        <v>680</v>
      </c>
      <c r="F865" s="131" t="s">
        <v>415</v>
      </c>
      <c r="G865" s="160">
        <f t="shared" si="113"/>
        <v>600000</v>
      </c>
      <c r="H865" s="160">
        <f t="shared" si="113"/>
        <v>600000</v>
      </c>
      <c r="I865" s="160">
        <f t="shared" si="113"/>
        <v>558333.24</v>
      </c>
      <c r="J865" s="299">
        <f t="shared" si="112"/>
        <v>93.05554000000001</v>
      </c>
    </row>
    <row r="866" spans="1:10" s="129" customFormat="1" ht="12.75">
      <c r="A866" s="133"/>
      <c r="B866" s="130"/>
      <c r="C866" s="130" t="s">
        <v>19</v>
      </c>
      <c r="D866" s="133" t="s">
        <v>1343</v>
      </c>
      <c r="E866" s="270" t="s">
        <v>1084</v>
      </c>
      <c r="F866" s="131" t="s">
        <v>416</v>
      </c>
      <c r="G866" s="161">
        <v>600000</v>
      </c>
      <c r="H866" s="161">
        <v>600000</v>
      </c>
      <c r="I866" s="132">
        <v>558333.24</v>
      </c>
      <c r="J866" s="301">
        <f t="shared" si="112"/>
        <v>93.05554000000001</v>
      </c>
    </row>
    <row r="867" spans="1:10" s="129" customFormat="1" ht="12.75">
      <c r="A867" s="133" t="s">
        <v>1344</v>
      </c>
      <c r="B867" s="130" t="s">
        <v>1248</v>
      </c>
      <c r="C867" s="130"/>
      <c r="D867" s="133"/>
      <c r="E867" s="133"/>
      <c r="F867" s="159" t="s">
        <v>1345</v>
      </c>
      <c r="G867" s="160">
        <f aca="true" t="shared" si="114" ref="G867:I868">0+G$869</f>
        <v>1040000</v>
      </c>
      <c r="H867" s="160">
        <f t="shared" si="114"/>
        <v>1040000</v>
      </c>
      <c r="I867" s="160">
        <f t="shared" si="114"/>
        <v>576323.26</v>
      </c>
      <c r="J867" s="299">
        <f t="shared" si="112"/>
        <v>55.41569807692308</v>
      </c>
    </row>
    <row r="868" spans="1:10" s="129" customFormat="1" ht="12.75">
      <c r="A868" s="133"/>
      <c r="B868" s="130"/>
      <c r="C868" s="130"/>
      <c r="D868" s="133"/>
      <c r="E868" s="133" t="s">
        <v>552</v>
      </c>
      <c r="F868" s="131" t="s">
        <v>268</v>
      </c>
      <c r="G868" s="160">
        <f t="shared" si="114"/>
        <v>1040000</v>
      </c>
      <c r="H868" s="160">
        <f t="shared" si="114"/>
        <v>1040000</v>
      </c>
      <c r="I868" s="160">
        <f t="shared" si="114"/>
        <v>576323.26</v>
      </c>
      <c r="J868" s="299">
        <f t="shared" si="112"/>
        <v>55.41569807692308</v>
      </c>
    </row>
    <row r="869" spans="1:10" s="129" customFormat="1" ht="12.75">
      <c r="A869" s="133"/>
      <c r="B869" s="130"/>
      <c r="C869" s="130" t="s">
        <v>19</v>
      </c>
      <c r="D869" s="133" t="s">
        <v>1346</v>
      </c>
      <c r="E869" s="270" t="s">
        <v>553</v>
      </c>
      <c r="F869" s="131" t="s">
        <v>425</v>
      </c>
      <c r="G869" s="161">
        <v>1040000</v>
      </c>
      <c r="H869" s="161">
        <v>1040000</v>
      </c>
      <c r="I869" s="132">
        <v>576323.26</v>
      </c>
      <c r="J869" s="301">
        <f t="shared" si="112"/>
        <v>55.41569807692308</v>
      </c>
    </row>
    <row r="870" spans="1:10" s="129" customFormat="1" ht="25.5">
      <c r="A870" s="133" t="s">
        <v>1347</v>
      </c>
      <c r="B870" s="130" t="s">
        <v>1257</v>
      </c>
      <c r="C870" s="130"/>
      <c r="D870" s="133"/>
      <c r="E870" s="133"/>
      <c r="F870" s="159" t="s">
        <v>1348</v>
      </c>
      <c r="G870" s="160">
        <f aca="true" t="shared" si="115" ref="G870:I871">0+G$872</f>
        <v>240000</v>
      </c>
      <c r="H870" s="160">
        <f t="shared" si="115"/>
        <v>240000</v>
      </c>
      <c r="I870" s="160">
        <f t="shared" si="115"/>
        <v>240000</v>
      </c>
      <c r="J870" s="299">
        <f t="shared" si="112"/>
        <v>100</v>
      </c>
    </row>
    <row r="871" spans="1:10" s="129" customFormat="1" ht="12.75">
      <c r="A871" s="133"/>
      <c r="B871" s="130"/>
      <c r="C871" s="130"/>
      <c r="D871" s="133"/>
      <c r="E871" s="133" t="s">
        <v>552</v>
      </c>
      <c r="F871" s="131" t="s">
        <v>268</v>
      </c>
      <c r="G871" s="160">
        <f t="shared" si="115"/>
        <v>240000</v>
      </c>
      <c r="H871" s="160">
        <f t="shared" si="115"/>
        <v>240000</v>
      </c>
      <c r="I871" s="160">
        <f t="shared" si="115"/>
        <v>240000</v>
      </c>
      <c r="J871" s="299">
        <f t="shared" si="112"/>
        <v>100</v>
      </c>
    </row>
    <row r="872" spans="1:10" s="129" customFormat="1" ht="12.75">
      <c r="A872" s="133"/>
      <c r="B872" s="130"/>
      <c r="C872" s="130" t="s">
        <v>19</v>
      </c>
      <c r="D872" s="133" t="s">
        <v>1349</v>
      </c>
      <c r="E872" s="270" t="s">
        <v>553</v>
      </c>
      <c r="F872" s="131" t="s">
        <v>425</v>
      </c>
      <c r="G872" s="161">
        <v>240000</v>
      </c>
      <c r="H872" s="161">
        <v>240000</v>
      </c>
      <c r="I872" s="132">
        <v>240000</v>
      </c>
      <c r="J872" s="301">
        <f t="shared" si="112"/>
        <v>100</v>
      </c>
    </row>
    <row r="873" spans="1:10" s="129" customFormat="1" ht="25.5">
      <c r="A873" s="133" t="s">
        <v>1350</v>
      </c>
      <c r="B873" s="130" t="s">
        <v>1337</v>
      </c>
      <c r="C873" s="130"/>
      <c r="D873" s="133"/>
      <c r="E873" s="133"/>
      <c r="F873" s="159" t="s">
        <v>1351</v>
      </c>
      <c r="G873" s="160">
        <f aca="true" t="shared" si="116" ref="G873:I874">0+G$875+G$876+G$877</f>
        <v>149500</v>
      </c>
      <c r="H873" s="160">
        <f t="shared" si="116"/>
        <v>149500</v>
      </c>
      <c r="I873" s="160">
        <f t="shared" si="116"/>
        <v>57836.75</v>
      </c>
      <c r="J873" s="299">
        <f t="shared" si="112"/>
        <v>38.68678929765886</v>
      </c>
    </row>
    <row r="874" spans="1:10" s="129" customFormat="1" ht="12.75">
      <c r="A874" s="133"/>
      <c r="B874" s="130"/>
      <c r="C874" s="130"/>
      <c r="D874" s="133"/>
      <c r="E874" s="133" t="s">
        <v>543</v>
      </c>
      <c r="F874" s="131" t="s">
        <v>380</v>
      </c>
      <c r="G874" s="160">
        <f t="shared" si="116"/>
        <v>149500</v>
      </c>
      <c r="H874" s="160">
        <f t="shared" si="116"/>
        <v>149500</v>
      </c>
      <c r="I874" s="160">
        <f t="shared" si="116"/>
        <v>57836.75</v>
      </c>
      <c r="J874" s="299">
        <f t="shared" si="112"/>
        <v>38.68678929765886</v>
      </c>
    </row>
    <row r="875" spans="1:10" s="129" customFormat="1" ht="12.75">
      <c r="A875" s="133"/>
      <c r="B875" s="130"/>
      <c r="C875" s="130" t="s">
        <v>19</v>
      </c>
      <c r="D875" s="133" t="s">
        <v>1352</v>
      </c>
      <c r="E875" s="270" t="s">
        <v>544</v>
      </c>
      <c r="F875" s="131" t="s">
        <v>383</v>
      </c>
      <c r="G875" s="161">
        <v>10000</v>
      </c>
      <c r="H875" s="161">
        <v>10000</v>
      </c>
      <c r="I875" s="132">
        <v>14650</v>
      </c>
      <c r="J875" s="301">
        <f t="shared" si="112"/>
        <v>146.5</v>
      </c>
    </row>
    <row r="876" spans="1:10" s="129" customFormat="1" ht="12.75">
      <c r="A876" s="133"/>
      <c r="B876" s="130"/>
      <c r="C876" s="130" t="s">
        <v>19</v>
      </c>
      <c r="D876" s="133" t="s">
        <v>1353</v>
      </c>
      <c r="E876" s="270" t="s">
        <v>545</v>
      </c>
      <c r="F876" s="131" t="s">
        <v>387</v>
      </c>
      <c r="G876" s="161">
        <v>90000</v>
      </c>
      <c r="H876" s="161">
        <v>90000</v>
      </c>
      <c r="I876" s="132">
        <v>4168.5</v>
      </c>
      <c r="J876" s="301">
        <f t="shared" si="112"/>
        <v>4.631666666666667</v>
      </c>
    </row>
    <row r="877" spans="1:10" s="129" customFormat="1" ht="12.75">
      <c r="A877" s="133"/>
      <c r="B877" s="130"/>
      <c r="C877" s="130" t="s">
        <v>19</v>
      </c>
      <c r="D877" s="133" t="s">
        <v>1354</v>
      </c>
      <c r="E877" s="270" t="s">
        <v>572</v>
      </c>
      <c r="F877" s="131" t="s">
        <v>389</v>
      </c>
      <c r="G877" s="161">
        <v>49500</v>
      </c>
      <c r="H877" s="161">
        <v>49500</v>
      </c>
      <c r="I877" s="132">
        <v>39018.25</v>
      </c>
      <c r="J877" s="301">
        <f t="shared" si="112"/>
        <v>78.82474747474747</v>
      </c>
    </row>
    <row r="878" spans="1:10" s="129" customFormat="1" ht="25.5">
      <c r="A878" s="133" t="s">
        <v>1355</v>
      </c>
      <c r="B878" s="130" t="s">
        <v>1337</v>
      </c>
      <c r="C878" s="130"/>
      <c r="D878" s="133"/>
      <c r="E878" s="133"/>
      <c r="F878" s="159" t="s">
        <v>1356</v>
      </c>
      <c r="G878" s="160">
        <f aca="true" t="shared" si="117" ref="G878:I879">0+G$880</f>
        <v>10000</v>
      </c>
      <c r="H878" s="160">
        <f t="shared" si="117"/>
        <v>14000</v>
      </c>
      <c r="I878" s="160">
        <f t="shared" si="117"/>
        <v>13237.5</v>
      </c>
      <c r="J878" s="299">
        <f t="shared" si="112"/>
        <v>94.55357142857143</v>
      </c>
    </row>
    <row r="879" spans="1:10" s="129" customFormat="1" ht="12.75">
      <c r="A879" s="133"/>
      <c r="B879" s="130"/>
      <c r="C879" s="130"/>
      <c r="D879" s="133"/>
      <c r="E879" s="133" t="s">
        <v>543</v>
      </c>
      <c r="F879" s="131" t="s">
        <v>380</v>
      </c>
      <c r="G879" s="160">
        <f t="shared" si="117"/>
        <v>10000</v>
      </c>
      <c r="H879" s="160">
        <f t="shared" si="117"/>
        <v>14000</v>
      </c>
      <c r="I879" s="160">
        <f t="shared" si="117"/>
        <v>13237.5</v>
      </c>
      <c r="J879" s="299">
        <f t="shared" si="112"/>
        <v>94.55357142857143</v>
      </c>
    </row>
    <row r="880" spans="1:10" s="129" customFormat="1" ht="12.75">
      <c r="A880" s="133"/>
      <c r="B880" s="130"/>
      <c r="C880" s="130" t="s">
        <v>19</v>
      </c>
      <c r="D880" s="133" t="s">
        <v>1357</v>
      </c>
      <c r="E880" s="270" t="s">
        <v>545</v>
      </c>
      <c r="F880" s="131" t="s">
        <v>387</v>
      </c>
      <c r="G880" s="161">
        <v>10000</v>
      </c>
      <c r="H880" s="161">
        <v>14000</v>
      </c>
      <c r="I880" s="132">
        <v>13237.5</v>
      </c>
      <c r="J880" s="301">
        <f t="shared" si="112"/>
        <v>94.55357142857143</v>
      </c>
    </row>
    <row r="881" spans="1:10" s="129" customFormat="1" ht="38.25">
      <c r="A881" s="133" t="s">
        <v>1358</v>
      </c>
      <c r="B881" s="130" t="s">
        <v>1297</v>
      </c>
      <c r="C881" s="130"/>
      <c r="D881" s="133"/>
      <c r="E881" s="133"/>
      <c r="F881" s="159" t="s">
        <v>1359</v>
      </c>
      <c r="G881" s="160">
        <f aca="true" t="shared" si="118" ref="G881:I882">0+G$883</f>
        <v>233000</v>
      </c>
      <c r="H881" s="160">
        <f t="shared" si="118"/>
        <v>233000</v>
      </c>
      <c r="I881" s="160">
        <f t="shared" si="118"/>
        <v>224770.2</v>
      </c>
      <c r="J881" s="299">
        <f t="shared" si="112"/>
        <v>96.46789699570816</v>
      </c>
    </row>
    <row r="882" spans="1:10" s="129" customFormat="1" ht="12.75">
      <c r="A882" s="133"/>
      <c r="B882" s="130"/>
      <c r="C882" s="130"/>
      <c r="D882" s="133"/>
      <c r="E882" s="133" t="s">
        <v>1212</v>
      </c>
      <c r="F882" s="131" t="s">
        <v>278</v>
      </c>
      <c r="G882" s="160">
        <f t="shared" si="118"/>
        <v>233000</v>
      </c>
      <c r="H882" s="160">
        <f t="shared" si="118"/>
        <v>233000</v>
      </c>
      <c r="I882" s="160">
        <f t="shared" si="118"/>
        <v>224770.2</v>
      </c>
      <c r="J882" s="299">
        <f t="shared" si="112"/>
        <v>96.46789699570816</v>
      </c>
    </row>
    <row r="883" spans="1:10" s="129" customFormat="1" ht="12.75">
      <c r="A883" s="133"/>
      <c r="B883" s="130"/>
      <c r="C883" s="130" t="s">
        <v>321</v>
      </c>
      <c r="D883" s="133" t="s">
        <v>1360</v>
      </c>
      <c r="E883" s="270" t="s">
        <v>1280</v>
      </c>
      <c r="F883" s="131" t="s">
        <v>427</v>
      </c>
      <c r="G883" s="161">
        <v>233000</v>
      </c>
      <c r="H883" s="161">
        <v>233000</v>
      </c>
      <c r="I883" s="132">
        <v>224770.2</v>
      </c>
      <c r="J883" s="301">
        <f aca="true" t="shared" si="119" ref="J883:J946">IF(OR($H883=0,$I883=0),"-",$I883/$H883*100)</f>
        <v>96.46789699570816</v>
      </c>
    </row>
    <row r="884" spans="1:10" s="129" customFormat="1" ht="25.5">
      <c r="A884" s="133" t="s">
        <v>1361</v>
      </c>
      <c r="B884" s="130"/>
      <c r="C884" s="130"/>
      <c r="D884" s="133"/>
      <c r="E884" s="133"/>
      <c r="F884" s="159" t="s">
        <v>1362</v>
      </c>
      <c r="G884" s="160">
        <f>0+G$885+G$893+G$900+G$905+G$910+G$919+G$922+G$925</f>
        <v>6080000</v>
      </c>
      <c r="H884" s="160">
        <f>0+H$885+H$893+H$900+H$905+H$910+H$919+H$922+H$925</f>
        <v>6077000</v>
      </c>
      <c r="I884" s="160">
        <f>0+I$885+I$893+I$900+I$905+I$910+I$919+I$922+I$925</f>
        <v>5659399.69</v>
      </c>
      <c r="J884" s="299">
        <f t="shared" si="119"/>
        <v>93.1281831495804</v>
      </c>
    </row>
    <row r="885" spans="1:10" s="129" customFormat="1" ht="25.5">
      <c r="A885" s="133" t="s">
        <v>1363</v>
      </c>
      <c r="B885" s="130" t="s">
        <v>1364</v>
      </c>
      <c r="C885" s="130"/>
      <c r="D885" s="133"/>
      <c r="E885" s="133"/>
      <c r="F885" s="159" t="s">
        <v>1365</v>
      </c>
      <c r="G885" s="160">
        <f>0+G$887+G$888+G$890+G$892</f>
        <v>880000</v>
      </c>
      <c r="H885" s="160">
        <f>0+H$887+H$888+H$890+H$892</f>
        <v>839000</v>
      </c>
      <c r="I885" s="160">
        <f>0+I$887+I$888+I$890+I$892</f>
        <v>737046.38</v>
      </c>
      <c r="J885" s="299">
        <f t="shared" si="119"/>
        <v>87.84819785458879</v>
      </c>
    </row>
    <row r="886" spans="1:10" s="129" customFormat="1" ht="12.75">
      <c r="A886" s="133"/>
      <c r="B886" s="130"/>
      <c r="C886" s="130"/>
      <c r="D886" s="133"/>
      <c r="E886" s="133" t="s">
        <v>543</v>
      </c>
      <c r="F886" s="131" t="s">
        <v>380</v>
      </c>
      <c r="G886" s="160">
        <f>0+G$887+G$888</f>
        <v>58000</v>
      </c>
      <c r="H886" s="160">
        <f>0+H$887+H$888</f>
        <v>58000</v>
      </c>
      <c r="I886" s="160">
        <f>0+I$887+I$888</f>
        <v>44262.56</v>
      </c>
      <c r="J886" s="299">
        <f t="shared" si="119"/>
        <v>76.31475862068964</v>
      </c>
    </row>
    <row r="887" spans="1:10" s="129" customFormat="1" ht="12.75">
      <c r="A887" s="133"/>
      <c r="B887" s="130"/>
      <c r="C887" s="130" t="s">
        <v>19</v>
      </c>
      <c r="D887" s="133" t="s">
        <v>1366</v>
      </c>
      <c r="E887" s="270" t="s">
        <v>819</v>
      </c>
      <c r="F887" s="131" t="s">
        <v>381</v>
      </c>
      <c r="G887" s="161">
        <v>32000</v>
      </c>
      <c r="H887" s="161">
        <v>32000</v>
      </c>
      <c r="I887" s="132">
        <v>29900</v>
      </c>
      <c r="J887" s="301">
        <f t="shared" si="119"/>
        <v>93.4375</v>
      </c>
    </row>
    <row r="888" spans="1:10" s="129" customFormat="1" ht="12.75">
      <c r="A888" s="133"/>
      <c r="B888" s="130"/>
      <c r="C888" s="130" t="s">
        <v>19</v>
      </c>
      <c r="D888" s="133" t="s">
        <v>1367</v>
      </c>
      <c r="E888" s="270" t="s">
        <v>545</v>
      </c>
      <c r="F888" s="131" t="s">
        <v>387</v>
      </c>
      <c r="G888" s="161">
        <v>26000</v>
      </c>
      <c r="H888" s="161">
        <v>26000</v>
      </c>
      <c r="I888" s="132">
        <v>14362.56</v>
      </c>
      <c r="J888" s="301">
        <f t="shared" si="119"/>
        <v>55.24061538461539</v>
      </c>
    </row>
    <row r="889" spans="1:10" s="129" customFormat="1" ht="12.75">
      <c r="A889" s="133"/>
      <c r="B889" s="130"/>
      <c r="C889" s="130"/>
      <c r="D889" s="133"/>
      <c r="E889" s="133" t="s">
        <v>680</v>
      </c>
      <c r="F889" s="131" t="s">
        <v>415</v>
      </c>
      <c r="G889" s="160">
        <f>0+G$890</f>
        <v>300000</v>
      </c>
      <c r="H889" s="160">
        <f>0+H$890</f>
        <v>285000</v>
      </c>
      <c r="I889" s="160">
        <f>0+I$890</f>
        <v>228251.87</v>
      </c>
      <c r="J889" s="299">
        <f t="shared" si="119"/>
        <v>80.08837543859649</v>
      </c>
    </row>
    <row r="890" spans="1:10" s="129" customFormat="1" ht="12.75">
      <c r="A890" s="133"/>
      <c r="B890" s="130"/>
      <c r="C890" s="130" t="s">
        <v>19</v>
      </c>
      <c r="D890" s="133" t="s">
        <v>1368</v>
      </c>
      <c r="E890" s="270" t="s">
        <v>1084</v>
      </c>
      <c r="F890" s="131" t="s">
        <v>416</v>
      </c>
      <c r="G890" s="161">
        <v>300000</v>
      </c>
      <c r="H890" s="161">
        <v>285000</v>
      </c>
      <c r="I890" s="132">
        <v>228251.87</v>
      </c>
      <c r="J890" s="301">
        <f t="shared" si="119"/>
        <v>80.08837543859649</v>
      </c>
    </row>
    <row r="891" spans="1:10" s="129" customFormat="1" ht="12.75">
      <c r="A891" s="133"/>
      <c r="B891" s="130"/>
      <c r="C891" s="130"/>
      <c r="D891" s="133"/>
      <c r="E891" s="133" t="s">
        <v>552</v>
      </c>
      <c r="F891" s="131" t="s">
        <v>268</v>
      </c>
      <c r="G891" s="160">
        <f>0+G$892</f>
        <v>522000</v>
      </c>
      <c r="H891" s="160">
        <f>0+H$892</f>
        <v>496000</v>
      </c>
      <c r="I891" s="160">
        <f>0+I$892</f>
        <v>464531.95</v>
      </c>
      <c r="J891" s="299">
        <f t="shared" si="119"/>
        <v>93.65563508064515</v>
      </c>
    </row>
    <row r="892" spans="1:10" s="129" customFormat="1" ht="12.75">
      <c r="A892" s="133"/>
      <c r="B892" s="130"/>
      <c r="C892" s="130" t="s">
        <v>19</v>
      </c>
      <c r="D892" s="133" t="s">
        <v>1369</v>
      </c>
      <c r="E892" s="270" t="s">
        <v>553</v>
      </c>
      <c r="F892" s="131" t="s">
        <v>425</v>
      </c>
      <c r="G892" s="161">
        <v>522000</v>
      </c>
      <c r="H892" s="161">
        <v>496000</v>
      </c>
      <c r="I892" s="132">
        <v>464531.95</v>
      </c>
      <c r="J892" s="301">
        <f t="shared" si="119"/>
        <v>93.65563508064515</v>
      </c>
    </row>
    <row r="893" spans="1:10" s="129" customFormat="1" ht="25.5">
      <c r="A893" s="133" t="s">
        <v>1370</v>
      </c>
      <c r="B893" s="130" t="s">
        <v>1364</v>
      </c>
      <c r="C893" s="130"/>
      <c r="D893" s="133"/>
      <c r="E893" s="133"/>
      <c r="F893" s="159" t="s">
        <v>1371</v>
      </c>
      <c r="G893" s="160">
        <f>0+G$895+G$897+G$899</f>
        <v>150000</v>
      </c>
      <c r="H893" s="160">
        <f>0+H$895+H$897+H$899</f>
        <v>150000</v>
      </c>
      <c r="I893" s="160">
        <f>0+I$895+I$897+I$899</f>
        <v>28500</v>
      </c>
      <c r="J893" s="299">
        <f t="shared" si="119"/>
        <v>19</v>
      </c>
    </row>
    <row r="894" spans="1:10" s="129" customFormat="1" ht="12.75">
      <c r="A894" s="133"/>
      <c r="B894" s="130"/>
      <c r="C894" s="130"/>
      <c r="D894" s="133"/>
      <c r="E894" s="133" t="s">
        <v>680</v>
      </c>
      <c r="F894" s="131" t="s">
        <v>415</v>
      </c>
      <c r="G894" s="160">
        <f>0+G$895</f>
        <v>60000</v>
      </c>
      <c r="H894" s="160">
        <f>0+H$895</f>
        <v>60000</v>
      </c>
      <c r="I894" s="160">
        <f>0+I$895</f>
        <v>0</v>
      </c>
      <c r="J894" s="299" t="str">
        <f t="shared" si="119"/>
        <v>-</v>
      </c>
    </row>
    <row r="895" spans="1:10" s="129" customFormat="1" ht="12.75">
      <c r="A895" s="133"/>
      <c r="B895" s="130"/>
      <c r="C895" s="130" t="s">
        <v>19</v>
      </c>
      <c r="D895" s="133" t="s">
        <v>1372</v>
      </c>
      <c r="E895" s="270" t="s">
        <v>1084</v>
      </c>
      <c r="F895" s="131" t="s">
        <v>416</v>
      </c>
      <c r="G895" s="161">
        <v>60000</v>
      </c>
      <c r="H895" s="161">
        <v>60000</v>
      </c>
      <c r="I895" s="132">
        <v>0</v>
      </c>
      <c r="J895" s="301" t="str">
        <f t="shared" si="119"/>
        <v>-</v>
      </c>
    </row>
    <row r="896" spans="1:10" s="129" customFormat="1" ht="12.75">
      <c r="A896" s="133"/>
      <c r="B896" s="130"/>
      <c r="C896" s="130"/>
      <c r="D896" s="133"/>
      <c r="E896" s="133" t="s">
        <v>552</v>
      </c>
      <c r="F896" s="131" t="s">
        <v>268</v>
      </c>
      <c r="G896" s="160">
        <f>0+G$897</f>
        <v>40000</v>
      </c>
      <c r="H896" s="160">
        <f>0+H$897</f>
        <v>40000</v>
      </c>
      <c r="I896" s="160">
        <f>0+I$897</f>
        <v>28500</v>
      </c>
      <c r="J896" s="299">
        <f t="shared" si="119"/>
        <v>71.25</v>
      </c>
    </row>
    <row r="897" spans="1:10" s="129" customFormat="1" ht="12.75">
      <c r="A897" s="133"/>
      <c r="B897" s="130"/>
      <c r="C897" s="130" t="s">
        <v>19</v>
      </c>
      <c r="D897" s="133" t="s">
        <v>1373</v>
      </c>
      <c r="E897" s="270" t="s">
        <v>553</v>
      </c>
      <c r="F897" s="131" t="s">
        <v>425</v>
      </c>
      <c r="G897" s="161">
        <v>40000</v>
      </c>
      <c r="H897" s="161">
        <v>40000</v>
      </c>
      <c r="I897" s="132">
        <v>28500</v>
      </c>
      <c r="J897" s="301">
        <f t="shared" si="119"/>
        <v>71.25</v>
      </c>
    </row>
    <row r="898" spans="1:10" s="129" customFormat="1" ht="12.75">
      <c r="A898" s="133"/>
      <c r="B898" s="130"/>
      <c r="C898" s="130"/>
      <c r="D898" s="133"/>
      <c r="E898" s="133" t="s">
        <v>1212</v>
      </c>
      <c r="F898" s="131" t="s">
        <v>278</v>
      </c>
      <c r="G898" s="160">
        <f>0+G$899</f>
        <v>50000</v>
      </c>
      <c r="H898" s="160">
        <f>0+H$899</f>
        <v>50000</v>
      </c>
      <c r="I898" s="160">
        <f>0+I$899</f>
        <v>0</v>
      </c>
      <c r="J898" s="299" t="str">
        <f t="shared" si="119"/>
        <v>-</v>
      </c>
    </row>
    <row r="899" spans="1:10" s="129" customFormat="1" ht="12.75">
      <c r="A899" s="133"/>
      <c r="B899" s="130"/>
      <c r="C899" s="130" t="s">
        <v>19</v>
      </c>
      <c r="D899" s="133" t="s">
        <v>1374</v>
      </c>
      <c r="E899" s="270" t="s">
        <v>1280</v>
      </c>
      <c r="F899" s="131" t="s">
        <v>427</v>
      </c>
      <c r="G899" s="161">
        <v>50000</v>
      </c>
      <c r="H899" s="161">
        <v>50000</v>
      </c>
      <c r="I899" s="132">
        <v>0</v>
      </c>
      <c r="J899" s="301" t="str">
        <f t="shared" si="119"/>
        <v>-</v>
      </c>
    </row>
    <row r="900" spans="1:10" s="129" customFormat="1" ht="25.5">
      <c r="A900" s="133" t="s">
        <v>1375</v>
      </c>
      <c r="B900" s="130" t="s">
        <v>1364</v>
      </c>
      <c r="C900" s="130"/>
      <c r="D900" s="133"/>
      <c r="E900" s="133"/>
      <c r="F900" s="159" t="s">
        <v>1376</v>
      </c>
      <c r="G900" s="160">
        <f>0+G$902+G$904</f>
        <v>110000</v>
      </c>
      <c r="H900" s="160">
        <f>0+H$902+H$904</f>
        <v>110000</v>
      </c>
      <c r="I900" s="160">
        <f>0+I$902+I$904</f>
        <v>79688.22</v>
      </c>
      <c r="J900" s="299">
        <f t="shared" si="119"/>
        <v>72.44383636363636</v>
      </c>
    </row>
    <row r="901" spans="1:10" s="129" customFormat="1" ht="12.75">
      <c r="A901" s="133"/>
      <c r="B901" s="130"/>
      <c r="C901" s="130"/>
      <c r="D901" s="133"/>
      <c r="E901" s="133" t="s">
        <v>680</v>
      </c>
      <c r="F901" s="131" t="s">
        <v>415</v>
      </c>
      <c r="G901" s="160">
        <f>0+G$902</f>
        <v>100000</v>
      </c>
      <c r="H901" s="160">
        <f>0+H$902</f>
        <v>100000</v>
      </c>
      <c r="I901" s="160">
        <f>0+I$902</f>
        <v>69688.22</v>
      </c>
      <c r="J901" s="299">
        <f t="shared" si="119"/>
        <v>69.68822</v>
      </c>
    </row>
    <row r="902" spans="1:10" s="129" customFormat="1" ht="12.75">
      <c r="A902" s="133"/>
      <c r="B902" s="130"/>
      <c r="C902" s="130" t="s">
        <v>19</v>
      </c>
      <c r="D902" s="133" t="s">
        <v>1377</v>
      </c>
      <c r="E902" s="270" t="s">
        <v>1084</v>
      </c>
      <c r="F902" s="131" t="s">
        <v>416</v>
      </c>
      <c r="G902" s="161">
        <v>100000</v>
      </c>
      <c r="H902" s="161">
        <v>100000</v>
      </c>
      <c r="I902" s="132">
        <v>69688.22</v>
      </c>
      <c r="J902" s="301">
        <f t="shared" si="119"/>
        <v>69.68822</v>
      </c>
    </row>
    <row r="903" spans="1:10" s="129" customFormat="1" ht="12.75">
      <c r="A903" s="133"/>
      <c r="B903" s="130"/>
      <c r="C903" s="130"/>
      <c r="D903" s="133"/>
      <c r="E903" s="133" t="s">
        <v>552</v>
      </c>
      <c r="F903" s="131" t="s">
        <v>268</v>
      </c>
      <c r="G903" s="160">
        <f>0+G$904</f>
        <v>10000</v>
      </c>
      <c r="H903" s="160">
        <f>0+H$904</f>
        <v>10000</v>
      </c>
      <c r="I903" s="160">
        <f>0+I$904</f>
        <v>10000</v>
      </c>
      <c r="J903" s="299">
        <f t="shared" si="119"/>
        <v>100</v>
      </c>
    </row>
    <row r="904" spans="1:10" s="129" customFormat="1" ht="12.75">
      <c r="A904" s="133"/>
      <c r="B904" s="130"/>
      <c r="C904" s="130" t="s">
        <v>19</v>
      </c>
      <c r="D904" s="133" t="s">
        <v>1378</v>
      </c>
      <c r="E904" s="270" t="s">
        <v>553</v>
      </c>
      <c r="F904" s="131" t="s">
        <v>425</v>
      </c>
      <c r="G904" s="161">
        <v>10000</v>
      </c>
      <c r="H904" s="161">
        <v>10000</v>
      </c>
      <c r="I904" s="132">
        <v>10000</v>
      </c>
      <c r="J904" s="301">
        <f t="shared" si="119"/>
        <v>100</v>
      </c>
    </row>
    <row r="905" spans="1:10" s="129" customFormat="1" ht="25.5">
      <c r="A905" s="133" t="s">
        <v>1379</v>
      </c>
      <c r="B905" s="130" t="s">
        <v>1364</v>
      </c>
      <c r="C905" s="130"/>
      <c r="D905" s="133"/>
      <c r="E905" s="133"/>
      <c r="F905" s="159" t="s">
        <v>1380</v>
      </c>
      <c r="G905" s="160">
        <f>0+G$907+G$909</f>
        <v>65000</v>
      </c>
      <c r="H905" s="160">
        <f>0+H$907+H$909</f>
        <v>65000</v>
      </c>
      <c r="I905" s="160">
        <f>0+I$907+I$909</f>
        <v>57400</v>
      </c>
      <c r="J905" s="299">
        <f t="shared" si="119"/>
        <v>88.3076923076923</v>
      </c>
    </row>
    <row r="906" spans="1:10" s="129" customFormat="1" ht="12.75">
      <c r="A906" s="133"/>
      <c r="B906" s="130"/>
      <c r="C906" s="130"/>
      <c r="D906" s="133"/>
      <c r="E906" s="133" t="s">
        <v>543</v>
      </c>
      <c r="F906" s="131" t="s">
        <v>380</v>
      </c>
      <c r="G906" s="160">
        <f>0+G$907</f>
        <v>40000</v>
      </c>
      <c r="H906" s="160">
        <f>0+H$907</f>
        <v>40000</v>
      </c>
      <c r="I906" s="160">
        <f>0+I$907</f>
        <v>32400</v>
      </c>
      <c r="J906" s="299">
        <f t="shared" si="119"/>
        <v>81</v>
      </c>
    </row>
    <row r="907" spans="1:10" s="129" customFormat="1" ht="12.75">
      <c r="A907" s="133"/>
      <c r="B907" s="130"/>
      <c r="C907" s="130" t="s">
        <v>19</v>
      </c>
      <c r="D907" s="133" t="s">
        <v>1381</v>
      </c>
      <c r="E907" s="270" t="s">
        <v>926</v>
      </c>
      <c r="F907" s="131" t="s">
        <v>386</v>
      </c>
      <c r="G907" s="161">
        <v>40000</v>
      </c>
      <c r="H907" s="161">
        <v>40000</v>
      </c>
      <c r="I907" s="132">
        <v>32400</v>
      </c>
      <c r="J907" s="301">
        <f t="shared" si="119"/>
        <v>81</v>
      </c>
    </row>
    <row r="908" spans="1:10" s="129" customFormat="1" ht="25.5">
      <c r="A908" s="133"/>
      <c r="B908" s="130"/>
      <c r="C908" s="130"/>
      <c r="D908" s="133"/>
      <c r="E908" s="133" t="s">
        <v>760</v>
      </c>
      <c r="F908" s="131" t="s">
        <v>420</v>
      </c>
      <c r="G908" s="160">
        <f>0+G$909</f>
        <v>25000</v>
      </c>
      <c r="H908" s="160">
        <f>0+H$909</f>
        <v>25000</v>
      </c>
      <c r="I908" s="160">
        <f>0+I$909</f>
        <v>25000</v>
      </c>
      <c r="J908" s="299">
        <f t="shared" si="119"/>
        <v>100</v>
      </c>
    </row>
    <row r="909" spans="1:10" s="129" customFormat="1" ht="12.75">
      <c r="A909" s="133"/>
      <c r="B909" s="130"/>
      <c r="C909" s="130" t="s">
        <v>19</v>
      </c>
      <c r="D909" s="133" t="s">
        <v>1382</v>
      </c>
      <c r="E909" s="270" t="s">
        <v>1252</v>
      </c>
      <c r="F909" s="131" t="s">
        <v>423</v>
      </c>
      <c r="G909" s="161">
        <v>25000</v>
      </c>
      <c r="H909" s="161">
        <v>25000</v>
      </c>
      <c r="I909" s="132">
        <v>25000</v>
      </c>
      <c r="J909" s="301">
        <f t="shared" si="119"/>
        <v>100</v>
      </c>
    </row>
    <row r="910" spans="1:10" s="129" customFormat="1" ht="25.5">
      <c r="A910" s="133" t="s">
        <v>1383</v>
      </c>
      <c r="B910" s="130" t="s">
        <v>1384</v>
      </c>
      <c r="C910" s="130"/>
      <c r="D910" s="133"/>
      <c r="E910" s="133"/>
      <c r="F910" s="159" t="s">
        <v>1385</v>
      </c>
      <c r="G910" s="160">
        <f>0+G$912+G$913+G$915+G$917+G$918</f>
        <v>495000</v>
      </c>
      <c r="H910" s="160">
        <f>0+H$912+H$913+H$915+H$917+H$918</f>
        <v>533000</v>
      </c>
      <c r="I910" s="160">
        <f>0+I$912+I$913+I$915+I$917+I$918</f>
        <v>461219.52</v>
      </c>
      <c r="J910" s="299">
        <f t="shared" si="119"/>
        <v>86.53274296435272</v>
      </c>
    </row>
    <row r="911" spans="1:10" s="129" customFormat="1" ht="12.75">
      <c r="A911" s="133"/>
      <c r="B911" s="130"/>
      <c r="C911" s="130"/>
      <c r="D911" s="133"/>
      <c r="E911" s="133" t="s">
        <v>543</v>
      </c>
      <c r="F911" s="131" t="s">
        <v>380</v>
      </c>
      <c r="G911" s="160">
        <f>0+G$912+G$913</f>
        <v>105000</v>
      </c>
      <c r="H911" s="160">
        <f>0+H$912+H$913</f>
        <v>105000</v>
      </c>
      <c r="I911" s="160">
        <f>0+I$912+I$913</f>
        <v>102241.18</v>
      </c>
      <c r="J911" s="299">
        <f t="shared" si="119"/>
        <v>97.37255238095237</v>
      </c>
    </row>
    <row r="912" spans="1:10" s="129" customFormat="1" ht="12.75">
      <c r="A912" s="133"/>
      <c r="B912" s="130"/>
      <c r="C912" s="130" t="s">
        <v>19</v>
      </c>
      <c r="D912" s="133" t="s">
        <v>1386</v>
      </c>
      <c r="E912" s="270" t="s">
        <v>545</v>
      </c>
      <c r="F912" s="131" t="s">
        <v>387</v>
      </c>
      <c r="G912" s="161">
        <v>85000</v>
      </c>
      <c r="H912" s="161">
        <v>85000</v>
      </c>
      <c r="I912" s="132">
        <v>81475</v>
      </c>
      <c r="J912" s="301">
        <f t="shared" si="119"/>
        <v>95.85294117647058</v>
      </c>
    </row>
    <row r="913" spans="1:10" s="129" customFormat="1" ht="12.75">
      <c r="A913" s="133"/>
      <c r="B913" s="130"/>
      <c r="C913" s="130" t="s">
        <v>19</v>
      </c>
      <c r="D913" s="133" t="s">
        <v>1387</v>
      </c>
      <c r="E913" s="270" t="s">
        <v>572</v>
      </c>
      <c r="F913" s="131" t="s">
        <v>389</v>
      </c>
      <c r="G913" s="161">
        <v>20000</v>
      </c>
      <c r="H913" s="161">
        <v>20000</v>
      </c>
      <c r="I913" s="132">
        <v>20766.18</v>
      </c>
      <c r="J913" s="301">
        <f t="shared" si="119"/>
        <v>103.83089999999999</v>
      </c>
    </row>
    <row r="914" spans="1:10" s="129" customFormat="1" ht="12.75">
      <c r="A914" s="133"/>
      <c r="B914" s="130"/>
      <c r="C914" s="130"/>
      <c r="D914" s="133"/>
      <c r="E914" s="133" t="s">
        <v>680</v>
      </c>
      <c r="F914" s="131" t="s">
        <v>415</v>
      </c>
      <c r="G914" s="160">
        <f>0+G$915</f>
        <v>200000</v>
      </c>
      <c r="H914" s="160">
        <f>0+H$915</f>
        <v>238000</v>
      </c>
      <c r="I914" s="160">
        <f>0+I$915</f>
        <v>237137.34</v>
      </c>
      <c r="J914" s="299">
        <f t="shared" si="119"/>
        <v>99.63753781512605</v>
      </c>
    </row>
    <row r="915" spans="1:10" s="129" customFormat="1" ht="12.75">
      <c r="A915" s="133"/>
      <c r="B915" s="130"/>
      <c r="C915" s="130" t="s">
        <v>19</v>
      </c>
      <c r="D915" s="133" t="s">
        <v>1388</v>
      </c>
      <c r="E915" s="270" t="s">
        <v>1084</v>
      </c>
      <c r="F915" s="131" t="s">
        <v>416</v>
      </c>
      <c r="G915" s="161">
        <v>200000</v>
      </c>
      <c r="H915" s="161">
        <v>238000</v>
      </c>
      <c r="I915" s="132">
        <v>237137.34</v>
      </c>
      <c r="J915" s="301">
        <f t="shared" si="119"/>
        <v>99.63753781512605</v>
      </c>
    </row>
    <row r="916" spans="1:10" s="129" customFormat="1" ht="12.75">
      <c r="A916" s="133"/>
      <c r="B916" s="130"/>
      <c r="C916" s="130"/>
      <c r="D916" s="133"/>
      <c r="E916" s="133" t="s">
        <v>552</v>
      </c>
      <c r="F916" s="131" t="s">
        <v>268</v>
      </c>
      <c r="G916" s="160">
        <f>0+G$917+G$918</f>
        <v>190000</v>
      </c>
      <c r="H916" s="160">
        <f>0+H$917+H$918</f>
        <v>190000</v>
      </c>
      <c r="I916" s="160">
        <f>0+I$917+I$918</f>
        <v>121841</v>
      </c>
      <c r="J916" s="299">
        <f t="shared" si="119"/>
        <v>64.12684210526317</v>
      </c>
    </row>
    <row r="917" spans="1:10" s="129" customFormat="1" ht="12.75">
      <c r="A917" s="133"/>
      <c r="B917" s="130"/>
      <c r="C917" s="130" t="s">
        <v>19</v>
      </c>
      <c r="D917" s="133" t="s">
        <v>1389</v>
      </c>
      <c r="E917" s="270" t="s">
        <v>553</v>
      </c>
      <c r="F917" s="131" t="s">
        <v>425</v>
      </c>
      <c r="G917" s="161">
        <v>180000</v>
      </c>
      <c r="H917" s="161">
        <v>180000</v>
      </c>
      <c r="I917" s="132">
        <v>121841</v>
      </c>
      <c r="J917" s="301">
        <f t="shared" si="119"/>
        <v>67.68944444444445</v>
      </c>
    </row>
    <row r="918" spans="1:10" s="129" customFormat="1" ht="12.75">
      <c r="A918" s="133"/>
      <c r="B918" s="130"/>
      <c r="C918" s="130" t="s">
        <v>19</v>
      </c>
      <c r="D918" s="133" t="s">
        <v>1390</v>
      </c>
      <c r="E918" s="270" t="s">
        <v>1319</v>
      </c>
      <c r="F918" s="131" t="s">
        <v>426</v>
      </c>
      <c r="G918" s="161">
        <v>10000</v>
      </c>
      <c r="H918" s="161">
        <v>10000</v>
      </c>
      <c r="I918" s="132">
        <v>0</v>
      </c>
      <c r="J918" s="301" t="str">
        <f t="shared" si="119"/>
        <v>-</v>
      </c>
    </row>
    <row r="919" spans="1:10" s="129" customFormat="1" ht="12.75">
      <c r="A919" s="133" t="s">
        <v>1391</v>
      </c>
      <c r="B919" s="130" t="s">
        <v>1364</v>
      </c>
      <c r="C919" s="130"/>
      <c r="D919" s="133"/>
      <c r="E919" s="133"/>
      <c r="F919" s="159" t="s">
        <v>1392</v>
      </c>
      <c r="G919" s="160">
        <f aca="true" t="shared" si="120" ref="G919:I920">0+G$921</f>
        <v>110000</v>
      </c>
      <c r="H919" s="160">
        <f t="shared" si="120"/>
        <v>110000</v>
      </c>
      <c r="I919" s="160">
        <f t="shared" si="120"/>
        <v>64683.13</v>
      </c>
      <c r="J919" s="299">
        <f t="shared" si="119"/>
        <v>58.80284545454545</v>
      </c>
    </row>
    <row r="920" spans="1:10" s="129" customFormat="1" ht="12.75">
      <c r="A920" s="133"/>
      <c r="B920" s="130"/>
      <c r="C920" s="130"/>
      <c r="D920" s="133"/>
      <c r="E920" s="133" t="s">
        <v>552</v>
      </c>
      <c r="F920" s="131" t="s">
        <v>268</v>
      </c>
      <c r="G920" s="160">
        <f t="shared" si="120"/>
        <v>110000</v>
      </c>
      <c r="H920" s="160">
        <f t="shared" si="120"/>
        <v>110000</v>
      </c>
      <c r="I920" s="160">
        <f t="shared" si="120"/>
        <v>64683.13</v>
      </c>
      <c r="J920" s="299">
        <f t="shared" si="119"/>
        <v>58.80284545454545</v>
      </c>
    </row>
    <row r="921" spans="1:10" s="129" customFormat="1" ht="12.75">
      <c r="A921" s="133"/>
      <c r="B921" s="130"/>
      <c r="C921" s="130" t="s">
        <v>19</v>
      </c>
      <c r="D921" s="133" t="s">
        <v>1393</v>
      </c>
      <c r="E921" s="270" t="s">
        <v>553</v>
      </c>
      <c r="F921" s="131" t="s">
        <v>425</v>
      </c>
      <c r="G921" s="161">
        <v>110000</v>
      </c>
      <c r="H921" s="161">
        <v>110000</v>
      </c>
      <c r="I921" s="132">
        <v>64683.13</v>
      </c>
      <c r="J921" s="301">
        <f t="shared" si="119"/>
        <v>58.80284545454545</v>
      </c>
    </row>
    <row r="922" spans="1:10" s="129" customFormat="1" ht="25.5">
      <c r="A922" s="133" t="s">
        <v>1394</v>
      </c>
      <c r="B922" s="130" t="s">
        <v>1395</v>
      </c>
      <c r="C922" s="130"/>
      <c r="D922" s="133"/>
      <c r="E922" s="133"/>
      <c r="F922" s="159" t="s">
        <v>1396</v>
      </c>
      <c r="G922" s="160">
        <f aca="true" t="shared" si="121" ref="G922:I923">0+G$924</f>
        <v>4200000</v>
      </c>
      <c r="H922" s="160">
        <f t="shared" si="121"/>
        <v>4200000</v>
      </c>
      <c r="I922" s="160">
        <f t="shared" si="121"/>
        <v>4200000</v>
      </c>
      <c r="J922" s="299">
        <f t="shared" si="119"/>
        <v>100</v>
      </c>
    </row>
    <row r="923" spans="1:10" s="129" customFormat="1" ht="12.75">
      <c r="A923" s="133"/>
      <c r="B923" s="130"/>
      <c r="C923" s="130"/>
      <c r="D923" s="133"/>
      <c r="E923" s="133" t="s">
        <v>552</v>
      </c>
      <c r="F923" s="131" t="s">
        <v>268</v>
      </c>
      <c r="G923" s="160">
        <f t="shared" si="121"/>
        <v>4200000</v>
      </c>
      <c r="H923" s="160">
        <f t="shared" si="121"/>
        <v>4200000</v>
      </c>
      <c r="I923" s="160">
        <f t="shared" si="121"/>
        <v>4200000</v>
      </c>
      <c r="J923" s="299">
        <f t="shared" si="119"/>
        <v>100</v>
      </c>
    </row>
    <row r="924" spans="1:10" s="129" customFormat="1" ht="12.75">
      <c r="A924" s="133"/>
      <c r="B924" s="130"/>
      <c r="C924" s="130" t="s">
        <v>19</v>
      </c>
      <c r="D924" s="133" t="s">
        <v>1397</v>
      </c>
      <c r="E924" s="270" t="s">
        <v>553</v>
      </c>
      <c r="F924" s="131" t="s">
        <v>425</v>
      </c>
      <c r="G924" s="161">
        <v>4200000</v>
      </c>
      <c r="H924" s="161">
        <v>4200000</v>
      </c>
      <c r="I924" s="132">
        <v>4200000</v>
      </c>
      <c r="J924" s="301">
        <f t="shared" si="119"/>
        <v>100</v>
      </c>
    </row>
    <row r="925" spans="1:10" s="129" customFormat="1" ht="26.25" customHeight="1">
      <c r="A925" s="133" t="s">
        <v>1398</v>
      </c>
      <c r="B925" s="130" t="s">
        <v>1395</v>
      </c>
      <c r="C925" s="130"/>
      <c r="D925" s="133"/>
      <c r="E925" s="133"/>
      <c r="F925" s="159" t="s">
        <v>1399</v>
      </c>
      <c r="G925" s="160">
        <f aca="true" t="shared" si="122" ref="G925:I926">0+G$927</f>
        <v>70000</v>
      </c>
      <c r="H925" s="160">
        <f t="shared" si="122"/>
        <v>70000</v>
      </c>
      <c r="I925" s="160">
        <f t="shared" si="122"/>
        <v>30862.44</v>
      </c>
      <c r="J925" s="299">
        <f t="shared" si="119"/>
        <v>44.0892</v>
      </c>
    </row>
    <row r="926" spans="1:10" s="129" customFormat="1" ht="12.75">
      <c r="A926" s="133"/>
      <c r="B926" s="130"/>
      <c r="C926" s="130"/>
      <c r="D926" s="133"/>
      <c r="E926" s="133" t="s">
        <v>1212</v>
      </c>
      <c r="F926" s="131" t="s">
        <v>278</v>
      </c>
      <c r="G926" s="160">
        <f t="shared" si="122"/>
        <v>70000</v>
      </c>
      <c r="H926" s="160">
        <f t="shared" si="122"/>
        <v>70000</v>
      </c>
      <c r="I926" s="160">
        <f t="shared" si="122"/>
        <v>30862.44</v>
      </c>
      <c r="J926" s="299">
        <f t="shared" si="119"/>
        <v>44.0892</v>
      </c>
    </row>
    <row r="927" spans="1:10" s="129" customFormat="1" ht="12.75">
      <c r="A927" s="133"/>
      <c r="B927" s="130"/>
      <c r="C927" s="130" t="s">
        <v>321</v>
      </c>
      <c r="D927" s="133" t="s">
        <v>1400</v>
      </c>
      <c r="E927" s="270" t="s">
        <v>1280</v>
      </c>
      <c r="F927" s="131" t="s">
        <v>427</v>
      </c>
      <c r="G927" s="161">
        <v>70000</v>
      </c>
      <c r="H927" s="161">
        <v>70000</v>
      </c>
      <c r="I927" s="132">
        <v>30862.44</v>
      </c>
      <c r="J927" s="301">
        <f t="shared" si="119"/>
        <v>44.0892</v>
      </c>
    </row>
    <row r="928" spans="1:10" s="129" customFormat="1" ht="12.75">
      <c r="A928" s="133" t="s">
        <v>1401</v>
      </c>
      <c r="B928" s="130"/>
      <c r="C928" s="130"/>
      <c r="D928" s="133"/>
      <c r="E928" s="133"/>
      <c r="F928" s="159" t="s">
        <v>1402</v>
      </c>
      <c r="G928" s="160">
        <f>0+G$929+G$932+G$935</f>
        <v>1350000</v>
      </c>
      <c r="H928" s="160">
        <f>0+H$929+H$932+H$935</f>
        <v>1350000</v>
      </c>
      <c r="I928" s="160">
        <f>0+I$929+I$932+I$935</f>
        <v>1120000</v>
      </c>
      <c r="J928" s="299">
        <f t="shared" si="119"/>
        <v>82.96296296296296</v>
      </c>
    </row>
    <row r="929" spans="1:10" s="129" customFormat="1" ht="38.25">
      <c r="A929" s="133" t="s">
        <v>1403</v>
      </c>
      <c r="B929" s="130" t="s">
        <v>1384</v>
      </c>
      <c r="C929" s="130"/>
      <c r="D929" s="133"/>
      <c r="E929" s="133"/>
      <c r="F929" s="159" t="s">
        <v>1404</v>
      </c>
      <c r="G929" s="160">
        <f aca="true" t="shared" si="123" ref="G929:I930">0+G$931</f>
        <v>150000</v>
      </c>
      <c r="H929" s="160">
        <f t="shared" si="123"/>
        <v>150000</v>
      </c>
      <c r="I929" s="160">
        <f t="shared" si="123"/>
        <v>150000</v>
      </c>
      <c r="J929" s="299">
        <f t="shared" si="119"/>
        <v>100</v>
      </c>
    </row>
    <row r="930" spans="1:10" s="129" customFormat="1" ht="12.75">
      <c r="A930" s="133"/>
      <c r="B930" s="130"/>
      <c r="C930" s="130"/>
      <c r="D930" s="133"/>
      <c r="E930" s="133" t="s">
        <v>680</v>
      </c>
      <c r="F930" s="131" t="s">
        <v>415</v>
      </c>
      <c r="G930" s="160">
        <f t="shared" si="123"/>
        <v>150000</v>
      </c>
      <c r="H930" s="160">
        <f t="shared" si="123"/>
        <v>150000</v>
      </c>
      <c r="I930" s="160">
        <f t="shared" si="123"/>
        <v>150000</v>
      </c>
      <c r="J930" s="299">
        <f t="shared" si="119"/>
        <v>100</v>
      </c>
    </row>
    <row r="931" spans="1:10" s="129" customFormat="1" ht="12.75">
      <c r="A931" s="133"/>
      <c r="B931" s="130"/>
      <c r="C931" s="130" t="s">
        <v>321</v>
      </c>
      <c r="D931" s="133" t="s">
        <v>1405</v>
      </c>
      <c r="E931" s="270" t="s">
        <v>682</v>
      </c>
      <c r="F931" s="131" t="s">
        <v>418</v>
      </c>
      <c r="G931" s="161">
        <v>150000</v>
      </c>
      <c r="H931" s="161">
        <v>150000</v>
      </c>
      <c r="I931" s="132">
        <v>150000</v>
      </c>
      <c r="J931" s="301">
        <f t="shared" si="119"/>
        <v>100</v>
      </c>
    </row>
    <row r="932" spans="1:10" s="129" customFormat="1" ht="38.25">
      <c r="A932" s="133" t="s">
        <v>1406</v>
      </c>
      <c r="B932" s="130" t="s">
        <v>1407</v>
      </c>
      <c r="C932" s="130"/>
      <c r="D932" s="133"/>
      <c r="E932" s="133"/>
      <c r="F932" s="159" t="s">
        <v>1408</v>
      </c>
      <c r="G932" s="160">
        <f aca="true" t="shared" si="124" ref="G932:I933">0+G$934</f>
        <v>500000</v>
      </c>
      <c r="H932" s="160">
        <f t="shared" si="124"/>
        <v>500000</v>
      </c>
      <c r="I932" s="160">
        <f t="shared" si="124"/>
        <v>270000</v>
      </c>
      <c r="J932" s="299">
        <f t="shared" si="119"/>
        <v>54</v>
      </c>
    </row>
    <row r="933" spans="1:10" s="129" customFormat="1" ht="12.75">
      <c r="A933" s="133"/>
      <c r="B933" s="130"/>
      <c r="C933" s="130"/>
      <c r="D933" s="133"/>
      <c r="E933" s="133" t="s">
        <v>1212</v>
      </c>
      <c r="F933" s="131" t="s">
        <v>278</v>
      </c>
      <c r="G933" s="160">
        <f t="shared" si="124"/>
        <v>500000</v>
      </c>
      <c r="H933" s="160">
        <f t="shared" si="124"/>
        <v>500000</v>
      </c>
      <c r="I933" s="160">
        <f t="shared" si="124"/>
        <v>270000</v>
      </c>
      <c r="J933" s="299">
        <f t="shared" si="119"/>
        <v>54</v>
      </c>
    </row>
    <row r="934" spans="1:10" s="129" customFormat="1" ht="12.75">
      <c r="A934" s="133"/>
      <c r="B934" s="130"/>
      <c r="C934" s="130" t="s">
        <v>321</v>
      </c>
      <c r="D934" s="133" t="s">
        <v>1409</v>
      </c>
      <c r="E934" s="270" t="s">
        <v>1280</v>
      </c>
      <c r="F934" s="131" t="s">
        <v>427</v>
      </c>
      <c r="G934" s="161">
        <v>500000</v>
      </c>
      <c r="H934" s="161">
        <v>500000</v>
      </c>
      <c r="I934" s="132">
        <v>270000</v>
      </c>
      <c r="J934" s="301">
        <f t="shared" si="119"/>
        <v>54</v>
      </c>
    </row>
    <row r="935" spans="1:10" s="129" customFormat="1" ht="25.5">
      <c r="A935" s="133" t="s">
        <v>1410</v>
      </c>
      <c r="B935" s="130" t="s">
        <v>1411</v>
      </c>
      <c r="C935" s="130"/>
      <c r="D935" s="133"/>
      <c r="E935" s="133"/>
      <c r="F935" s="159" t="s">
        <v>1412</v>
      </c>
      <c r="G935" s="160">
        <f aca="true" t="shared" si="125" ref="G935:I936">0+G$937</f>
        <v>700000</v>
      </c>
      <c r="H935" s="160">
        <f t="shared" si="125"/>
        <v>700000</v>
      </c>
      <c r="I935" s="160">
        <f t="shared" si="125"/>
        <v>700000</v>
      </c>
      <c r="J935" s="299">
        <f t="shared" si="119"/>
        <v>100</v>
      </c>
    </row>
    <row r="936" spans="1:10" s="129" customFormat="1" ht="12.75">
      <c r="A936" s="133"/>
      <c r="B936" s="130"/>
      <c r="C936" s="130"/>
      <c r="D936" s="133"/>
      <c r="E936" s="133" t="s">
        <v>680</v>
      </c>
      <c r="F936" s="131" t="s">
        <v>415</v>
      </c>
      <c r="G936" s="160">
        <f t="shared" si="125"/>
        <v>700000</v>
      </c>
      <c r="H936" s="160">
        <f t="shared" si="125"/>
        <v>700000</v>
      </c>
      <c r="I936" s="160">
        <f t="shared" si="125"/>
        <v>700000</v>
      </c>
      <c r="J936" s="299">
        <f t="shared" si="119"/>
        <v>100</v>
      </c>
    </row>
    <row r="937" spans="1:10" s="129" customFormat="1" ht="12.75">
      <c r="A937" s="133"/>
      <c r="B937" s="130"/>
      <c r="C937" s="130" t="s">
        <v>321</v>
      </c>
      <c r="D937" s="133" t="s">
        <v>1413</v>
      </c>
      <c r="E937" s="270" t="s">
        <v>682</v>
      </c>
      <c r="F937" s="131" t="s">
        <v>418</v>
      </c>
      <c r="G937" s="161">
        <v>700000</v>
      </c>
      <c r="H937" s="161">
        <v>700000</v>
      </c>
      <c r="I937" s="132">
        <v>700000</v>
      </c>
      <c r="J937" s="301">
        <f t="shared" si="119"/>
        <v>100</v>
      </c>
    </row>
    <row r="938" spans="1:10" s="129" customFormat="1" ht="12.75">
      <c r="A938" s="133" t="s">
        <v>1414</v>
      </c>
      <c r="B938" s="130"/>
      <c r="C938" s="130"/>
      <c r="D938" s="133"/>
      <c r="E938" s="133"/>
      <c r="F938" s="159" t="s">
        <v>1415</v>
      </c>
      <c r="G938" s="160">
        <f>0+G$939+G$943</f>
        <v>199000</v>
      </c>
      <c r="H938" s="160">
        <f>0+H$939+H$943</f>
        <v>202000</v>
      </c>
      <c r="I938" s="160">
        <f>0+I$939+I$943</f>
        <v>173257.25</v>
      </c>
      <c r="J938" s="299">
        <f t="shared" si="119"/>
        <v>85.77091584158416</v>
      </c>
    </row>
    <row r="939" spans="1:10" s="129" customFormat="1" ht="12.75">
      <c r="A939" s="133" t="s">
        <v>1416</v>
      </c>
      <c r="B939" s="130" t="s">
        <v>1364</v>
      </c>
      <c r="C939" s="130"/>
      <c r="D939" s="133"/>
      <c r="E939" s="133"/>
      <c r="F939" s="159" t="s">
        <v>1417</v>
      </c>
      <c r="G939" s="160">
        <f aca="true" t="shared" si="126" ref="G939:I940">0+G$941+G$942</f>
        <v>120000</v>
      </c>
      <c r="H939" s="160">
        <f t="shared" si="126"/>
        <v>120000</v>
      </c>
      <c r="I939" s="160">
        <f t="shared" si="126"/>
        <v>104323.88</v>
      </c>
      <c r="J939" s="299">
        <f t="shared" si="119"/>
        <v>86.93656666666666</v>
      </c>
    </row>
    <row r="940" spans="1:10" s="129" customFormat="1" ht="12.75">
      <c r="A940" s="133"/>
      <c r="B940" s="130"/>
      <c r="C940" s="130"/>
      <c r="D940" s="133"/>
      <c r="E940" s="133" t="s">
        <v>543</v>
      </c>
      <c r="F940" s="131" t="s">
        <v>380</v>
      </c>
      <c r="G940" s="160">
        <f t="shared" si="126"/>
        <v>120000</v>
      </c>
      <c r="H940" s="160">
        <f t="shared" si="126"/>
        <v>120000</v>
      </c>
      <c r="I940" s="160">
        <f t="shared" si="126"/>
        <v>104323.88</v>
      </c>
      <c r="J940" s="299">
        <f t="shared" si="119"/>
        <v>86.93656666666666</v>
      </c>
    </row>
    <row r="941" spans="1:10" s="129" customFormat="1" ht="12.75">
      <c r="A941" s="133"/>
      <c r="B941" s="130"/>
      <c r="C941" s="130" t="s">
        <v>19</v>
      </c>
      <c r="D941" s="133" t="s">
        <v>1418</v>
      </c>
      <c r="E941" s="270" t="s">
        <v>545</v>
      </c>
      <c r="F941" s="131" t="s">
        <v>387</v>
      </c>
      <c r="G941" s="161">
        <v>40000</v>
      </c>
      <c r="H941" s="161">
        <v>40000</v>
      </c>
      <c r="I941" s="132">
        <v>30813.65</v>
      </c>
      <c r="J941" s="301">
        <f t="shared" si="119"/>
        <v>77.034125</v>
      </c>
    </row>
    <row r="942" spans="1:10" s="129" customFormat="1" ht="12.75">
      <c r="A942" s="133"/>
      <c r="B942" s="130"/>
      <c r="C942" s="130" t="s">
        <v>19</v>
      </c>
      <c r="D942" s="133" t="s">
        <v>1419</v>
      </c>
      <c r="E942" s="270" t="s">
        <v>572</v>
      </c>
      <c r="F942" s="131" t="s">
        <v>389</v>
      </c>
      <c r="G942" s="161">
        <v>80000</v>
      </c>
      <c r="H942" s="161">
        <v>80000</v>
      </c>
      <c r="I942" s="132">
        <v>73510.23</v>
      </c>
      <c r="J942" s="301">
        <f t="shared" si="119"/>
        <v>91.8877875</v>
      </c>
    </row>
    <row r="943" spans="1:10" s="129" customFormat="1" ht="12.75">
      <c r="A943" s="133" t="s">
        <v>1420</v>
      </c>
      <c r="B943" s="130" t="s">
        <v>1364</v>
      </c>
      <c r="C943" s="130"/>
      <c r="D943" s="133"/>
      <c r="E943" s="133"/>
      <c r="F943" s="159" t="s">
        <v>1421</v>
      </c>
      <c r="G943" s="160">
        <f>0+G$945+G$946+G$948+G$950+G$951</f>
        <v>79000</v>
      </c>
      <c r="H943" s="160">
        <f>0+H$945+H$946+H$948+H$950+H$951</f>
        <v>82000</v>
      </c>
      <c r="I943" s="160">
        <f>0+I$945+I$946+I$948+I$950+I$951</f>
        <v>68933.37</v>
      </c>
      <c r="J943" s="299">
        <f t="shared" si="119"/>
        <v>84.06508536585365</v>
      </c>
    </row>
    <row r="944" spans="1:10" s="129" customFormat="1" ht="12.75">
      <c r="A944" s="133"/>
      <c r="B944" s="130"/>
      <c r="C944" s="130"/>
      <c r="D944" s="133"/>
      <c r="E944" s="133" t="s">
        <v>543</v>
      </c>
      <c r="F944" s="131" t="s">
        <v>380</v>
      </c>
      <c r="G944" s="160">
        <f>0+G$945+G$946</f>
        <v>40000</v>
      </c>
      <c r="H944" s="160">
        <f>0+H$945+H$946</f>
        <v>43000</v>
      </c>
      <c r="I944" s="160">
        <f>0+I$945+I$946</f>
        <v>42933.37</v>
      </c>
      <c r="J944" s="299">
        <f t="shared" si="119"/>
        <v>99.84504651162791</v>
      </c>
    </row>
    <row r="945" spans="1:10" s="129" customFormat="1" ht="12.75">
      <c r="A945" s="133"/>
      <c r="B945" s="130"/>
      <c r="C945" s="130" t="s">
        <v>19</v>
      </c>
      <c r="D945" s="133" t="s">
        <v>1422</v>
      </c>
      <c r="E945" s="270" t="s">
        <v>545</v>
      </c>
      <c r="F945" s="131" t="s">
        <v>387</v>
      </c>
      <c r="G945" s="161">
        <v>10000</v>
      </c>
      <c r="H945" s="161">
        <v>10000</v>
      </c>
      <c r="I945" s="132">
        <v>6341.9</v>
      </c>
      <c r="J945" s="301">
        <f t="shared" si="119"/>
        <v>63.41899999999999</v>
      </c>
    </row>
    <row r="946" spans="1:10" s="129" customFormat="1" ht="12.75">
      <c r="A946" s="133"/>
      <c r="B946" s="130"/>
      <c r="C946" s="130" t="s">
        <v>19</v>
      </c>
      <c r="D946" s="133" t="s">
        <v>1423</v>
      </c>
      <c r="E946" s="270" t="s">
        <v>572</v>
      </c>
      <c r="F946" s="131" t="s">
        <v>389</v>
      </c>
      <c r="G946" s="161">
        <v>30000</v>
      </c>
      <c r="H946" s="161">
        <v>33000</v>
      </c>
      <c r="I946" s="132">
        <v>36591.47</v>
      </c>
      <c r="J946" s="301">
        <f t="shared" si="119"/>
        <v>110.88324242424244</v>
      </c>
    </row>
    <row r="947" spans="1:10" s="129" customFormat="1" ht="12.75">
      <c r="A947" s="133"/>
      <c r="B947" s="130"/>
      <c r="C947" s="130"/>
      <c r="D947" s="133"/>
      <c r="E947" s="133" t="s">
        <v>550</v>
      </c>
      <c r="F947" s="131" t="s">
        <v>391</v>
      </c>
      <c r="G947" s="160">
        <f>0+G$948</f>
        <v>7000</v>
      </c>
      <c r="H947" s="160">
        <f>0+H$948</f>
        <v>7000</v>
      </c>
      <c r="I947" s="160">
        <f>0+I$948</f>
        <v>7000</v>
      </c>
      <c r="J947" s="299">
        <f aca="true" t="shared" si="127" ref="J947:J963">IF(OR($H947=0,$I947=0),"-",$I947/$H947*100)</f>
        <v>100</v>
      </c>
    </row>
    <row r="948" spans="1:10" s="129" customFormat="1" ht="12.75">
      <c r="A948" s="133"/>
      <c r="B948" s="130"/>
      <c r="C948" s="130" t="s">
        <v>19</v>
      </c>
      <c r="D948" s="133" t="s">
        <v>1424</v>
      </c>
      <c r="E948" s="270" t="s">
        <v>943</v>
      </c>
      <c r="F948" s="131" t="s">
        <v>395</v>
      </c>
      <c r="G948" s="161">
        <v>7000</v>
      </c>
      <c r="H948" s="161">
        <v>7000</v>
      </c>
      <c r="I948" s="132">
        <v>7000</v>
      </c>
      <c r="J948" s="301">
        <f t="shared" si="127"/>
        <v>100</v>
      </c>
    </row>
    <row r="949" spans="1:10" s="129" customFormat="1" ht="12.75">
      <c r="A949" s="133"/>
      <c r="B949" s="130"/>
      <c r="C949" s="130"/>
      <c r="D949" s="133"/>
      <c r="E949" s="133" t="s">
        <v>552</v>
      </c>
      <c r="F949" s="131" t="s">
        <v>268</v>
      </c>
      <c r="G949" s="160">
        <f>0+G$950+G$951</f>
        <v>32000</v>
      </c>
      <c r="H949" s="160">
        <f>0+H$950+H$951</f>
        <v>32000</v>
      </c>
      <c r="I949" s="160">
        <f>0+I$950+I$951</f>
        <v>19000</v>
      </c>
      <c r="J949" s="299">
        <f t="shared" si="127"/>
        <v>59.375</v>
      </c>
    </row>
    <row r="950" spans="1:10" s="129" customFormat="1" ht="12.75">
      <c r="A950" s="133"/>
      <c r="B950" s="130"/>
      <c r="C950" s="130" t="s">
        <v>19</v>
      </c>
      <c r="D950" s="133" t="s">
        <v>1425</v>
      </c>
      <c r="E950" s="270" t="s">
        <v>553</v>
      </c>
      <c r="F950" s="131" t="s">
        <v>425</v>
      </c>
      <c r="G950" s="161">
        <v>30000</v>
      </c>
      <c r="H950" s="161">
        <v>30000</v>
      </c>
      <c r="I950" s="132">
        <v>19000</v>
      </c>
      <c r="J950" s="301">
        <f t="shared" si="127"/>
        <v>63.33333333333333</v>
      </c>
    </row>
    <row r="951" spans="1:10" s="129" customFormat="1" ht="12.75">
      <c r="A951" s="133"/>
      <c r="B951" s="130"/>
      <c r="C951" s="130" t="s">
        <v>19</v>
      </c>
      <c r="D951" s="133" t="s">
        <v>1426</v>
      </c>
      <c r="E951" s="270" t="s">
        <v>1319</v>
      </c>
      <c r="F951" s="131" t="s">
        <v>426</v>
      </c>
      <c r="G951" s="161">
        <v>2000</v>
      </c>
      <c r="H951" s="161">
        <v>2000</v>
      </c>
      <c r="I951" s="132">
        <v>0</v>
      </c>
      <c r="J951" s="301" t="str">
        <f t="shared" si="127"/>
        <v>-</v>
      </c>
    </row>
    <row r="952" spans="1:10" s="129" customFormat="1" ht="12.75">
      <c r="A952" s="133" t="s">
        <v>1427</v>
      </c>
      <c r="B952" s="130"/>
      <c r="C952" s="130"/>
      <c r="D952" s="133"/>
      <c r="E952" s="133"/>
      <c r="F952" s="133" t="s">
        <v>1428</v>
      </c>
      <c r="G952" s="160">
        <f>0+G$953+G$961</f>
        <v>1037500</v>
      </c>
      <c r="H952" s="160">
        <f>0+H$953+H$961</f>
        <v>1037500</v>
      </c>
      <c r="I952" s="160">
        <f>0+I$953+I$961</f>
        <v>992452.25</v>
      </c>
      <c r="J952" s="299">
        <f t="shared" si="127"/>
        <v>95.65804819277108</v>
      </c>
    </row>
    <row r="953" spans="1:10" s="129" customFormat="1" ht="12.75">
      <c r="A953" s="133" t="s">
        <v>1429</v>
      </c>
      <c r="B953" s="130" t="s">
        <v>1257</v>
      </c>
      <c r="C953" s="130"/>
      <c r="D953" s="133"/>
      <c r="E953" s="133"/>
      <c r="F953" s="159" t="s">
        <v>1430</v>
      </c>
      <c r="G953" s="160">
        <f>0+G$955+G$956+G$958+G$960</f>
        <v>37500</v>
      </c>
      <c r="H953" s="160">
        <f>0+H$955+H$956+H$958+H$960</f>
        <v>37500</v>
      </c>
      <c r="I953" s="160">
        <f>0+I$955+I$956+I$958+I$960</f>
        <v>9452.25</v>
      </c>
      <c r="J953" s="299">
        <f t="shared" si="127"/>
        <v>25.206</v>
      </c>
    </row>
    <row r="954" spans="1:10" s="129" customFormat="1" ht="12.75">
      <c r="A954" s="133"/>
      <c r="B954" s="130"/>
      <c r="C954" s="130"/>
      <c r="D954" s="133"/>
      <c r="E954" s="133" t="s">
        <v>543</v>
      </c>
      <c r="F954" s="131" t="s">
        <v>380</v>
      </c>
      <c r="G954" s="160">
        <f>0+G$955+G$956</f>
        <v>15000</v>
      </c>
      <c r="H954" s="160">
        <f>0+H$955+H$956</f>
        <v>15000</v>
      </c>
      <c r="I954" s="160">
        <f>0+I$955+I$956</f>
        <v>1452.25</v>
      </c>
      <c r="J954" s="299">
        <f t="shared" si="127"/>
        <v>9.681666666666667</v>
      </c>
    </row>
    <row r="955" spans="1:10" s="129" customFormat="1" ht="12.75">
      <c r="A955" s="133"/>
      <c r="B955" s="130"/>
      <c r="C955" s="130" t="s">
        <v>19</v>
      </c>
      <c r="D955" s="133" t="s">
        <v>1431</v>
      </c>
      <c r="E955" s="270" t="s">
        <v>545</v>
      </c>
      <c r="F955" s="131" t="s">
        <v>387</v>
      </c>
      <c r="G955" s="161">
        <v>5000</v>
      </c>
      <c r="H955" s="161">
        <v>5000</v>
      </c>
      <c r="I955" s="132">
        <v>0</v>
      </c>
      <c r="J955" s="301" t="str">
        <f t="shared" si="127"/>
        <v>-</v>
      </c>
    </row>
    <row r="956" spans="1:10" s="129" customFormat="1" ht="12.75">
      <c r="A956" s="133"/>
      <c r="B956" s="130"/>
      <c r="C956" s="130" t="s">
        <v>19</v>
      </c>
      <c r="D956" s="133" t="s">
        <v>1432</v>
      </c>
      <c r="E956" s="270" t="s">
        <v>572</v>
      </c>
      <c r="F956" s="131" t="s">
        <v>389</v>
      </c>
      <c r="G956" s="161">
        <v>10000</v>
      </c>
      <c r="H956" s="161">
        <v>10000</v>
      </c>
      <c r="I956" s="132">
        <v>1452.25</v>
      </c>
      <c r="J956" s="301">
        <f t="shared" si="127"/>
        <v>14.522499999999999</v>
      </c>
    </row>
    <row r="957" spans="1:10" s="129" customFormat="1" ht="12.75">
      <c r="A957" s="133"/>
      <c r="B957" s="130"/>
      <c r="C957" s="130"/>
      <c r="D957" s="133"/>
      <c r="E957" s="133" t="s">
        <v>550</v>
      </c>
      <c r="F957" s="131" t="s">
        <v>391</v>
      </c>
      <c r="G957" s="160">
        <f>0+G$958</f>
        <v>12500</v>
      </c>
      <c r="H957" s="160">
        <f>0+H$958</f>
        <v>12500</v>
      </c>
      <c r="I957" s="160">
        <f>0+I$958</f>
        <v>0</v>
      </c>
      <c r="J957" s="299" t="str">
        <f t="shared" si="127"/>
        <v>-</v>
      </c>
    </row>
    <row r="958" spans="1:10" s="129" customFormat="1" ht="12.75">
      <c r="A958" s="133"/>
      <c r="B958" s="130"/>
      <c r="C958" s="130" t="s">
        <v>19</v>
      </c>
      <c r="D958" s="133" t="s">
        <v>1433</v>
      </c>
      <c r="E958" s="270" t="s">
        <v>943</v>
      </c>
      <c r="F958" s="131" t="s">
        <v>395</v>
      </c>
      <c r="G958" s="161">
        <v>12500</v>
      </c>
      <c r="H958" s="161">
        <v>12500</v>
      </c>
      <c r="I958" s="132">
        <v>0</v>
      </c>
      <c r="J958" s="301" t="str">
        <f t="shared" si="127"/>
        <v>-</v>
      </c>
    </row>
    <row r="959" spans="1:10" s="129" customFormat="1" ht="12.75">
      <c r="A959" s="133"/>
      <c r="B959" s="130"/>
      <c r="C959" s="130"/>
      <c r="D959" s="133"/>
      <c r="E959" s="133" t="s">
        <v>552</v>
      </c>
      <c r="F959" s="131" t="s">
        <v>268</v>
      </c>
      <c r="G959" s="160">
        <f>0+G$960</f>
        <v>10000</v>
      </c>
      <c r="H959" s="160">
        <f>0+H$960</f>
        <v>10000</v>
      </c>
      <c r="I959" s="160">
        <f>0+I$960</f>
        <v>8000</v>
      </c>
      <c r="J959" s="299">
        <f t="shared" si="127"/>
        <v>80</v>
      </c>
    </row>
    <row r="960" spans="1:10" s="129" customFormat="1" ht="12.75">
      <c r="A960" s="133"/>
      <c r="B960" s="130"/>
      <c r="C960" s="130" t="s">
        <v>19</v>
      </c>
      <c r="D960" s="133" t="s">
        <v>1434</v>
      </c>
      <c r="E960" s="270" t="s">
        <v>553</v>
      </c>
      <c r="F960" s="131" t="s">
        <v>425</v>
      </c>
      <c r="G960" s="161">
        <v>10000</v>
      </c>
      <c r="H960" s="161">
        <v>10000</v>
      </c>
      <c r="I960" s="132">
        <v>8000</v>
      </c>
      <c r="J960" s="301">
        <f t="shared" si="127"/>
        <v>80</v>
      </c>
    </row>
    <row r="961" spans="1:10" s="129" customFormat="1" ht="26.25" customHeight="1">
      <c r="A961" s="133" t="s">
        <v>1435</v>
      </c>
      <c r="B961" s="130" t="s">
        <v>1257</v>
      </c>
      <c r="C961" s="130"/>
      <c r="D961" s="133"/>
      <c r="E961" s="133"/>
      <c r="F961" s="159" t="s">
        <v>1436</v>
      </c>
      <c r="G961" s="160">
        <f aca="true" t="shared" si="128" ref="G961:I962">0+G$963</f>
        <v>1000000</v>
      </c>
      <c r="H961" s="160">
        <f t="shared" si="128"/>
        <v>1000000</v>
      </c>
      <c r="I961" s="160">
        <f t="shared" si="128"/>
        <v>983000</v>
      </c>
      <c r="J961" s="299">
        <f t="shared" si="127"/>
        <v>98.3</v>
      </c>
    </row>
    <row r="962" spans="1:10" s="129" customFormat="1" ht="25.5">
      <c r="A962" s="133"/>
      <c r="B962" s="130"/>
      <c r="C962" s="130"/>
      <c r="D962" s="133"/>
      <c r="E962" s="133" t="s">
        <v>760</v>
      </c>
      <c r="F962" s="131" t="s">
        <v>420</v>
      </c>
      <c r="G962" s="160">
        <f t="shared" si="128"/>
        <v>1000000</v>
      </c>
      <c r="H962" s="160">
        <f t="shared" si="128"/>
        <v>1000000</v>
      </c>
      <c r="I962" s="160">
        <f t="shared" si="128"/>
        <v>983000</v>
      </c>
      <c r="J962" s="299">
        <f t="shared" si="127"/>
        <v>98.3</v>
      </c>
    </row>
    <row r="963" spans="1:10" s="129" customFormat="1" ht="12.75">
      <c r="A963" s="133"/>
      <c r="B963" s="130"/>
      <c r="C963" s="130" t="s">
        <v>19</v>
      </c>
      <c r="D963" s="133" t="s">
        <v>1437</v>
      </c>
      <c r="E963" s="270" t="s">
        <v>762</v>
      </c>
      <c r="F963" s="131" t="s">
        <v>422</v>
      </c>
      <c r="G963" s="161">
        <v>1000000</v>
      </c>
      <c r="H963" s="161">
        <v>1000000</v>
      </c>
      <c r="I963" s="132">
        <v>983000</v>
      </c>
      <c r="J963" s="301">
        <f t="shared" si="127"/>
        <v>98.3</v>
      </c>
    </row>
    <row r="964" spans="1:10" s="129" customFormat="1" ht="12.75">
      <c r="A964" s="266" t="s">
        <v>2620</v>
      </c>
      <c r="B964" s="267"/>
      <c r="C964" s="267"/>
      <c r="D964" s="266"/>
      <c r="E964" s="266"/>
      <c r="F964" s="268" t="s">
        <v>2621</v>
      </c>
      <c r="G964" s="269">
        <f>G965</f>
        <v>1438000</v>
      </c>
      <c r="H964" s="269">
        <f>H965</f>
        <v>1438000</v>
      </c>
      <c r="I964" s="269">
        <f>I965</f>
        <v>1286649.81</v>
      </c>
      <c r="J964" s="298">
        <f aca="true" t="shared" si="129" ref="J964:J1002">IF(OR($H964=0,$I964=0),"-",$I964/$H964*100)</f>
        <v>89.47495201668984</v>
      </c>
    </row>
    <row r="965" spans="1:10" s="129" customFormat="1" ht="12.75" customHeight="1">
      <c r="A965" s="133" t="s">
        <v>1438</v>
      </c>
      <c r="B965" s="130"/>
      <c r="C965" s="130"/>
      <c r="D965" s="133"/>
      <c r="E965" s="133"/>
      <c r="F965" s="159" t="s">
        <v>1439</v>
      </c>
      <c r="G965" s="160">
        <f>0+G$966+G$975</f>
        <v>1438000</v>
      </c>
      <c r="H965" s="160">
        <f>0+H$966+H$975</f>
        <v>1438000</v>
      </c>
      <c r="I965" s="160">
        <f>0+I$966+I$975</f>
        <v>1286649.81</v>
      </c>
      <c r="J965" s="299">
        <f t="shared" si="129"/>
        <v>89.47495201668984</v>
      </c>
    </row>
    <row r="966" spans="1:10" s="129" customFormat="1" ht="12.75">
      <c r="A966" s="133" t="s">
        <v>1440</v>
      </c>
      <c r="B966" s="130" t="s">
        <v>1257</v>
      </c>
      <c r="C966" s="130"/>
      <c r="D966" s="133"/>
      <c r="E966" s="133"/>
      <c r="F966" s="159" t="s">
        <v>1441</v>
      </c>
      <c r="G966" s="160">
        <f>0+G$968+G$969+G$971+G$973+G$974</f>
        <v>1138700</v>
      </c>
      <c r="H966" s="160">
        <f>0+H$968+H$969+H$971+H$973+H$974</f>
        <v>1138700</v>
      </c>
      <c r="I966" s="160">
        <f>0+I$968+I$969+I$971+I$973+I$974</f>
        <v>1060209.77</v>
      </c>
      <c r="J966" s="299">
        <f t="shared" si="129"/>
        <v>93.10703170281901</v>
      </c>
    </row>
    <row r="967" spans="1:10" s="129" customFormat="1" ht="12.75">
      <c r="A967" s="133"/>
      <c r="B967" s="130"/>
      <c r="C967" s="130"/>
      <c r="D967" s="133"/>
      <c r="E967" s="133" t="s">
        <v>558</v>
      </c>
      <c r="F967" s="131" t="s">
        <v>356</v>
      </c>
      <c r="G967" s="160">
        <f>0+G$968+G$969</f>
        <v>964200</v>
      </c>
      <c r="H967" s="160">
        <f>0+H$968+H$969</f>
        <v>964200</v>
      </c>
      <c r="I967" s="160">
        <f>0+I$968+I$969</f>
        <v>915541.72</v>
      </c>
      <c r="J967" s="299">
        <f t="shared" si="129"/>
        <v>94.95350757104335</v>
      </c>
    </row>
    <row r="968" spans="1:10" s="129" customFormat="1" ht="12.75">
      <c r="A968" s="133"/>
      <c r="B968" s="130"/>
      <c r="C968" s="130" t="s">
        <v>421</v>
      </c>
      <c r="D968" s="133" t="s">
        <v>1442</v>
      </c>
      <c r="E968" s="270" t="s">
        <v>560</v>
      </c>
      <c r="F968" s="131" t="s">
        <v>358</v>
      </c>
      <c r="G968" s="161">
        <v>956200</v>
      </c>
      <c r="H968" s="161">
        <v>956200</v>
      </c>
      <c r="I968" s="132">
        <v>908341.72</v>
      </c>
      <c r="J968" s="301">
        <f t="shared" si="129"/>
        <v>94.99495084710311</v>
      </c>
    </row>
    <row r="969" spans="1:10" s="129" customFormat="1" ht="12.75">
      <c r="A969" s="133"/>
      <c r="B969" s="130"/>
      <c r="C969" s="130" t="s">
        <v>19</v>
      </c>
      <c r="D969" s="133" t="s">
        <v>1443</v>
      </c>
      <c r="E969" s="270" t="s">
        <v>1115</v>
      </c>
      <c r="F969" s="131" t="s">
        <v>359</v>
      </c>
      <c r="G969" s="161">
        <v>8000</v>
      </c>
      <c r="H969" s="161">
        <v>8000</v>
      </c>
      <c r="I969" s="132">
        <v>7200</v>
      </c>
      <c r="J969" s="301">
        <f t="shared" si="129"/>
        <v>90</v>
      </c>
    </row>
    <row r="970" spans="1:10" s="129" customFormat="1" ht="12.75">
      <c r="A970" s="133"/>
      <c r="B970" s="130"/>
      <c r="C970" s="130"/>
      <c r="D970" s="133"/>
      <c r="E970" s="133" t="s">
        <v>1114</v>
      </c>
      <c r="F970" s="131" t="s">
        <v>362</v>
      </c>
      <c r="G970" s="160">
        <f>0+G$971</f>
        <v>29100</v>
      </c>
      <c r="H970" s="160">
        <f>0+H$971</f>
        <v>29100</v>
      </c>
      <c r="I970" s="160">
        <f>0+I$971</f>
        <v>6600</v>
      </c>
      <c r="J970" s="299">
        <f t="shared" si="129"/>
        <v>22.68041237113402</v>
      </c>
    </row>
    <row r="971" spans="1:10" s="129" customFormat="1" ht="12.75">
      <c r="A971" s="133"/>
      <c r="B971" s="130"/>
      <c r="C971" s="130" t="s">
        <v>19</v>
      </c>
      <c r="D971" s="133" t="s">
        <v>1444</v>
      </c>
      <c r="E971" s="270" t="s">
        <v>1117</v>
      </c>
      <c r="F971" s="131" t="s">
        <v>362</v>
      </c>
      <c r="G971" s="161">
        <v>29100</v>
      </c>
      <c r="H971" s="161">
        <v>29100</v>
      </c>
      <c r="I971" s="132">
        <v>6600</v>
      </c>
      <c r="J971" s="301">
        <f t="shared" si="129"/>
        <v>22.68041237113402</v>
      </c>
    </row>
    <row r="972" spans="1:10" s="129" customFormat="1" ht="12.75">
      <c r="A972" s="133"/>
      <c r="B972" s="130"/>
      <c r="C972" s="130"/>
      <c r="D972" s="133"/>
      <c r="E972" s="133" t="s">
        <v>561</v>
      </c>
      <c r="F972" s="131" t="s">
        <v>363</v>
      </c>
      <c r="G972" s="160">
        <f>0+G$973+G$974</f>
        <v>145400</v>
      </c>
      <c r="H972" s="160">
        <f>0+H$973+H$974</f>
        <v>145400</v>
      </c>
      <c r="I972" s="160">
        <f>0+I$973+I$974</f>
        <v>138068.05000000002</v>
      </c>
      <c r="J972" s="299">
        <f t="shared" si="129"/>
        <v>94.95739339752409</v>
      </c>
    </row>
    <row r="973" spans="1:10" s="129" customFormat="1" ht="12.75">
      <c r="A973" s="133"/>
      <c r="B973" s="130"/>
      <c r="C973" s="130" t="s">
        <v>421</v>
      </c>
      <c r="D973" s="133" t="s">
        <v>1445</v>
      </c>
      <c r="E973" s="270" t="s">
        <v>563</v>
      </c>
      <c r="F973" s="131" t="s">
        <v>365</v>
      </c>
      <c r="G973" s="161">
        <v>129100</v>
      </c>
      <c r="H973" s="161">
        <v>129100</v>
      </c>
      <c r="I973" s="132">
        <v>122626.21</v>
      </c>
      <c r="J973" s="301">
        <f t="shared" si="129"/>
        <v>94.98544539116965</v>
      </c>
    </row>
    <row r="974" spans="1:10" s="129" customFormat="1" ht="25.5">
      <c r="A974" s="133"/>
      <c r="B974" s="130"/>
      <c r="C974" s="130" t="s">
        <v>421</v>
      </c>
      <c r="D974" s="133" t="s">
        <v>1446</v>
      </c>
      <c r="E974" s="270" t="s">
        <v>565</v>
      </c>
      <c r="F974" s="131" t="s">
        <v>366</v>
      </c>
      <c r="G974" s="161">
        <v>16300</v>
      </c>
      <c r="H974" s="161">
        <v>16300</v>
      </c>
      <c r="I974" s="132">
        <v>15441.84</v>
      </c>
      <c r="J974" s="301">
        <f t="shared" si="129"/>
        <v>94.73521472392639</v>
      </c>
    </row>
    <row r="975" spans="1:10" s="129" customFormat="1" ht="25.5">
      <c r="A975" s="133" t="s">
        <v>1447</v>
      </c>
      <c r="B975" s="130" t="s">
        <v>1257</v>
      </c>
      <c r="C975" s="130"/>
      <c r="D975" s="133"/>
      <c r="E975" s="133"/>
      <c r="F975" s="159" t="s">
        <v>1448</v>
      </c>
      <c r="G975" s="160">
        <f>0+G$977+G$978+G$979+G$981+G$982+G$983+G$984+G$985+G$987+G$988+G$989+G$990+G$991+G$992+G$993+G$994+G$996+G$997+G$998+G$999+G$1001+G$1002</f>
        <v>299300</v>
      </c>
      <c r="H975" s="160">
        <f>0+H$977+H$978+H$979+H$981+H$982+H$983+H$984+H$985+H$987+H$988+H$989+H$990+H$991+H$992+H$993+H$994+H$996+H$997+H$998+H$999+H$1001+H$1002</f>
        <v>299300</v>
      </c>
      <c r="I975" s="160">
        <f>0+I$977+I$978+I$979+I$981+I$982+I$983+I$984+I$985+I$987+I$988+I$989+I$990+I$991+I$992+I$993+I$994+I$996+I$997+I$998+I$999+I$1001+I$1002</f>
        <v>226440.04000000004</v>
      </c>
      <c r="J975" s="299">
        <f t="shared" si="129"/>
        <v>75.65654527230205</v>
      </c>
    </row>
    <row r="976" spans="1:10" s="129" customFormat="1" ht="12.75">
      <c r="A976" s="133"/>
      <c r="B976" s="130"/>
      <c r="C976" s="130"/>
      <c r="D976" s="133"/>
      <c r="E976" s="133" t="s">
        <v>566</v>
      </c>
      <c r="F976" s="131" t="s">
        <v>368</v>
      </c>
      <c r="G976" s="160">
        <f>0+G$977+G$978+G$979</f>
        <v>48300</v>
      </c>
      <c r="H976" s="160">
        <f>0+H$977+H$978+H$979</f>
        <v>48300</v>
      </c>
      <c r="I976" s="160">
        <f>0+I$977+I$978+I$979</f>
        <v>45954.25</v>
      </c>
      <c r="J976" s="299">
        <f t="shared" si="129"/>
        <v>95.14337474120083</v>
      </c>
    </row>
    <row r="977" spans="1:10" s="129" customFormat="1" ht="12.75">
      <c r="A977" s="133"/>
      <c r="B977" s="130"/>
      <c r="C977" s="130" t="s">
        <v>19</v>
      </c>
      <c r="D977" s="133" t="s">
        <v>1449</v>
      </c>
      <c r="E977" s="270" t="s">
        <v>568</v>
      </c>
      <c r="F977" s="131" t="s">
        <v>369</v>
      </c>
      <c r="G977" s="161">
        <v>10000</v>
      </c>
      <c r="H977" s="161">
        <v>10000</v>
      </c>
      <c r="I977" s="132">
        <v>9512</v>
      </c>
      <c r="J977" s="301">
        <f t="shared" si="129"/>
        <v>95.12</v>
      </c>
    </row>
    <row r="978" spans="1:10" s="129" customFormat="1" ht="25.5">
      <c r="A978" s="133"/>
      <c r="B978" s="130"/>
      <c r="C978" s="130" t="s">
        <v>19</v>
      </c>
      <c r="D978" s="133" t="s">
        <v>1450</v>
      </c>
      <c r="E978" s="270" t="s">
        <v>1196</v>
      </c>
      <c r="F978" s="131" t="s">
        <v>370</v>
      </c>
      <c r="G978" s="161">
        <v>28000</v>
      </c>
      <c r="H978" s="161">
        <v>28000</v>
      </c>
      <c r="I978" s="132">
        <v>26496</v>
      </c>
      <c r="J978" s="301">
        <f t="shared" si="129"/>
        <v>94.62857142857143</v>
      </c>
    </row>
    <row r="979" spans="1:10" s="129" customFormat="1" ht="12.75">
      <c r="A979" s="133"/>
      <c r="B979" s="130"/>
      <c r="C979" s="130" t="s">
        <v>421</v>
      </c>
      <c r="D979" s="133" t="s">
        <v>1451</v>
      </c>
      <c r="E979" s="270" t="s">
        <v>1129</v>
      </c>
      <c r="F979" s="131" t="s">
        <v>371</v>
      </c>
      <c r="G979" s="161">
        <v>10300</v>
      </c>
      <c r="H979" s="161">
        <v>10300</v>
      </c>
      <c r="I979" s="132">
        <v>9946.25</v>
      </c>
      <c r="J979" s="301">
        <f t="shared" si="129"/>
        <v>96.56553398058253</v>
      </c>
    </row>
    <row r="980" spans="1:10" s="129" customFormat="1" ht="12.75">
      <c r="A980" s="133"/>
      <c r="B980" s="130"/>
      <c r="C980" s="130"/>
      <c r="D980" s="133"/>
      <c r="E980" s="133" t="s">
        <v>569</v>
      </c>
      <c r="F980" s="131" t="s">
        <v>373</v>
      </c>
      <c r="G980" s="160">
        <f>0+G$981+G$982+G$983+G$984+G$985</f>
        <v>95100</v>
      </c>
      <c r="H980" s="160">
        <f>0+H$981+H$982+H$983+H$984+H$985</f>
        <v>95100</v>
      </c>
      <c r="I980" s="160">
        <f>0+I$981+I$982+I$983+I$984+I$985</f>
        <v>75571.68000000001</v>
      </c>
      <c r="J980" s="299">
        <f t="shared" si="129"/>
        <v>79.46548895899055</v>
      </c>
    </row>
    <row r="981" spans="1:10" s="129" customFormat="1" ht="12.75">
      <c r="A981" s="133"/>
      <c r="B981" s="130"/>
      <c r="C981" s="130" t="s">
        <v>421</v>
      </c>
      <c r="D981" s="133" t="s">
        <v>1452</v>
      </c>
      <c r="E981" s="270" t="s">
        <v>1025</v>
      </c>
      <c r="F981" s="131" t="s">
        <v>374</v>
      </c>
      <c r="G981" s="161">
        <v>8000</v>
      </c>
      <c r="H981" s="161">
        <v>8000</v>
      </c>
      <c r="I981" s="132">
        <v>7603.19</v>
      </c>
      <c r="J981" s="301">
        <f t="shared" si="129"/>
        <v>95.039875</v>
      </c>
    </row>
    <row r="982" spans="1:10" s="129" customFormat="1" ht="12.75">
      <c r="A982" s="133"/>
      <c r="B982" s="130"/>
      <c r="C982" s="130" t="s">
        <v>19</v>
      </c>
      <c r="D982" s="133" t="s">
        <v>1453</v>
      </c>
      <c r="E982" s="270" t="s">
        <v>1150</v>
      </c>
      <c r="F982" s="131" t="s">
        <v>375</v>
      </c>
      <c r="G982" s="161">
        <v>20000</v>
      </c>
      <c r="H982" s="161">
        <v>20000</v>
      </c>
      <c r="I982" s="132">
        <v>19313.95</v>
      </c>
      <c r="J982" s="301">
        <f t="shared" si="129"/>
        <v>96.56975</v>
      </c>
    </row>
    <row r="983" spans="1:10" s="129" customFormat="1" ht="12.75">
      <c r="A983" s="133"/>
      <c r="B983" s="130"/>
      <c r="C983" s="130" t="s">
        <v>421</v>
      </c>
      <c r="D983" s="133" t="s">
        <v>1454</v>
      </c>
      <c r="E983" s="270" t="s">
        <v>571</v>
      </c>
      <c r="F983" s="131" t="s">
        <v>376</v>
      </c>
      <c r="G983" s="161">
        <v>53100</v>
      </c>
      <c r="H983" s="161">
        <v>53100</v>
      </c>
      <c r="I983" s="132">
        <v>42778.25</v>
      </c>
      <c r="J983" s="301">
        <f t="shared" si="129"/>
        <v>80.56167608286252</v>
      </c>
    </row>
    <row r="984" spans="1:10" s="129" customFormat="1" ht="25.5">
      <c r="A984" s="133"/>
      <c r="B984" s="130"/>
      <c r="C984" s="130" t="s">
        <v>19</v>
      </c>
      <c r="D984" s="133" t="s">
        <v>1455</v>
      </c>
      <c r="E984" s="270" t="s">
        <v>1165</v>
      </c>
      <c r="F984" s="131" t="s">
        <v>377</v>
      </c>
      <c r="G984" s="161">
        <v>4000</v>
      </c>
      <c r="H984" s="161">
        <v>4000</v>
      </c>
      <c r="I984" s="132">
        <v>376.66</v>
      </c>
      <c r="J984" s="301">
        <f t="shared" si="129"/>
        <v>9.416500000000001</v>
      </c>
    </row>
    <row r="985" spans="1:10" s="129" customFormat="1" ht="12.75">
      <c r="A985" s="133"/>
      <c r="B985" s="130"/>
      <c r="C985" s="130" t="s">
        <v>421</v>
      </c>
      <c r="D985" s="133" t="s">
        <v>1456</v>
      </c>
      <c r="E985" s="270" t="s">
        <v>806</v>
      </c>
      <c r="F985" s="131" t="s">
        <v>378</v>
      </c>
      <c r="G985" s="161">
        <v>10000</v>
      </c>
      <c r="H985" s="161">
        <v>10000</v>
      </c>
      <c r="I985" s="132">
        <v>5499.63</v>
      </c>
      <c r="J985" s="301">
        <f t="shared" si="129"/>
        <v>54.9963</v>
      </c>
    </row>
    <row r="986" spans="1:10" s="129" customFormat="1" ht="12.75">
      <c r="A986" s="133"/>
      <c r="B986" s="130"/>
      <c r="C986" s="130"/>
      <c r="D986" s="133"/>
      <c r="E986" s="133" t="s">
        <v>543</v>
      </c>
      <c r="F986" s="131" t="s">
        <v>380</v>
      </c>
      <c r="G986" s="160">
        <f>0+G$987+G$988+G$989+G$990+G$991+G$992+G$993+G$994</f>
        <v>145700</v>
      </c>
      <c r="H986" s="160">
        <f>0+H$987+H$988+H$989+H$990+H$991+H$992+H$993+H$994</f>
        <v>145700</v>
      </c>
      <c r="I986" s="160">
        <f>0+I$987+I$988+I$989+I$990+I$991+I$992+I$993+I$994</f>
        <v>98951.84</v>
      </c>
      <c r="J986" s="299">
        <f t="shared" si="129"/>
        <v>67.91478380233356</v>
      </c>
    </row>
    <row r="987" spans="1:10" s="129" customFormat="1" ht="12.75">
      <c r="A987" s="133"/>
      <c r="B987" s="130"/>
      <c r="C987" s="130" t="s">
        <v>421</v>
      </c>
      <c r="D987" s="133" t="s">
        <v>1457</v>
      </c>
      <c r="E987" s="270" t="s">
        <v>819</v>
      </c>
      <c r="F987" s="131" t="s">
        <v>381</v>
      </c>
      <c r="G987" s="161">
        <v>24700</v>
      </c>
      <c r="H987" s="161">
        <v>24700</v>
      </c>
      <c r="I987" s="132">
        <v>20739.49</v>
      </c>
      <c r="J987" s="301">
        <f t="shared" si="129"/>
        <v>83.96554655870446</v>
      </c>
    </row>
    <row r="988" spans="1:10" s="129" customFormat="1" ht="12.75">
      <c r="A988" s="133"/>
      <c r="B988" s="130"/>
      <c r="C988" s="130" t="s">
        <v>44</v>
      </c>
      <c r="D988" s="133" t="s">
        <v>1458</v>
      </c>
      <c r="E988" s="270" t="s">
        <v>800</v>
      </c>
      <c r="F988" s="131" t="s">
        <v>382</v>
      </c>
      <c r="G988" s="161">
        <v>8000</v>
      </c>
      <c r="H988" s="161">
        <v>8000</v>
      </c>
      <c r="I988" s="132">
        <v>2955.25</v>
      </c>
      <c r="J988" s="301">
        <f t="shared" si="129"/>
        <v>36.940625</v>
      </c>
    </row>
    <row r="989" spans="1:10" s="129" customFormat="1" ht="12.75">
      <c r="A989" s="133"/>
      <c r="B989" s="130"/>
      <c r="C989" s="130" t="s">
        <v>19</v>
      </c>
      <c r="D989" s="133" t="s">
        <v>1459</v>
      </c>
      <c r="E989" s="270" t="s">
        <v>544</v>
      </c>
      <c r="F989" s="131" t="s">
        <v>383</v>
      </c>
      <c r="G989" s="161">
        <v>500</v>
      </c>
      <c r="H989" s="161">
        <v>500</v>
      </c>
      <c r="I989" s="132">
        <v>0</v>
      </c>
      <c r="J989" s="301" t="str">
        <f t="shared" si="129"/>
        <v>-</v>
      </c>
    </row>
    <row r="990" spans="1:10" s="129" customFormat="1" ht="12.75">
      <c r="A990" s="133"/>
      <c r="B990" s="130"/>
      <c r="C990" s="130" t="s">
        <v>44</v>
      </c>
      <c r="D990" s="133" t="s">
        <v>505</v>
      </c>
      <c r="E990" s="270" t="s">
        <v>809</v>
      </c>
      <c r="F990" s="131" t="s">
        <v>384</v>
      </c>
      <c r="G990" s="161">
        <v>20000</v>
      </c>
      <c r="H990" s="161">
        <v>20000</v>
      </c>
      <c r="I990" s="132">
        <v>19934.83</v>
      </c>
      <c r="J990" s="301">
        <f t="shared" si="129"/>
        <v>99.67415000000001</v>
      </c>
    </row>
    <row r="991" spans="1:10" s="129" customFormat="1" ht="12.75">
      <c r="A991" s="133"/>
      <c r="B991" s="130"/>
      <c r="C991" s="130" t="s">
        <v>19</v>
      </c>
      <c r="D991" s="133" t="s">
        <v>509</v>
      </c>
      <c r="E991" s="270" t="s">
        <v>926</v>
      </c>
      <c r="F991" s="131" t="s">
        <v>386</v>
      </c>
      <c r="G991" s="161">
        <v>4000</v>
      </c>
      <c r="H991" s="161">
        <v>4000</v>
      </c>
      <c r="I991" s="132">
        <v>2338</v>
      </c>
      <c r="J991" s="301">
        <f t="shared" si="129"/>
        <v>58.45</v>
      </c>
    </row>
    <row r="992" spans="1:10" s="129" customFormat="1" ht="12.75">
      <c r="A992" s="133"/>
      <c r="B992" s="130"/>
      <c r="C992" s="130" t="s">
        <v>421</v>
      </c>
      <c r="D992" s="133" t="s">
        <v>1460</v>
      </c>
      <c r="E992" s="270" t="s">
        <v>545</v>
      </c>
      <c r="F992" s="131" t="s">
        <v>387</v>
      </c>
      <c r="G992" s="161">
        <v>63000</v>
      </c>
      <c r="H992" s="161">
        <v>63000</v>
      </c>
      <c r="I992" s="132">
        <v>35741.53</v>
      </c>
      <c r="J992" s="301">
        <f t="shared" si="129"/>
        <v>56.7325873015873</v>
      </c>
    </row>
    <row r="993" spans="1:10" s="129" customFormat="1" ht="12.75">
      <c r="A993" s="133"/>
      <c r="B993" s="130"/>
      <c r="C993" s="130" t="s">
        <v>44</v>
      </c>
      <c r="D993" s="133" t="s">
        <v>1461</v>
      </c>
      <c r="E993" s="270" t="s">
        <v>1175</v>
      </c>
      <c r="F993" s="131" t="s">
        <v>388</v>
      </c>
      <c r="G993" s="161">
        <v>500</v>
      </c>
      <c r="H993" s="161">
        <v>500</v>
      </c>
      <c r="I993" s="132">
        <v>173.42</v>
      </c>
      <c r="J993" s="301">
        <f t="shared" si="129"/>
        <v>34.684</v>
      </c>
    </row>
    <row r="994" spans="1:10" s="129" customFormat="1" ht="12.75">
      <c r="A994" s="133"/>
      <c r="B994" s="130"/>
      <c r="C994" s="130" t="s">
        <v>421</v>
      </c>
      <c r="D994" s="133" t="s">
        <v>1462</v>
      </c>
      <c r="E994" s="270" t="s">
        <v>572</v>
      </c>
      <c r="F994" s="131" t="s">
        <v>389</v>
      </c>
      <c r="G994" s="161">
        <v>25000</v>
      </c>
      <c r="H994" s="161">
        <v>25000</v>
      </c>
      <c r="I994" s="132">
        <v>17069.32</v>
      </c>
      <c r="J994" s="301">
        <f t="shared" si="129"/>
        <v>68.27727999999999</v>
      </c>
    </row>
    <row r="995" spans="1:10" s="129" customFormat="1" ht="12.75">
      <c r="A995" s="133"/>
      <c r="B995" s="130"/>
      <c r="C995" s="130"/>
      <c r="D995" s="133"/>
      <c r="E995" s="133" t="s">
        <v>550</v>
      </c>
      <c r="F995" s="131" t="s">
        <v>391</v>
      </c>
      <c r="G995" s="160">
        <f>0+G$996+G$997+G$998+G$999</f>
        <v>8100</v>
      </c>
      <c r="H995" s="160">
        <f>0+H$996+H$997+H$998+H$999</f>
        <v>8100</v>
      </c>
      <c r="I995" s="160">
        <f>0+I$996+I$997+I$998+I$999</f>
        <v>4616.11</v>
      </c>
      <c r="J995" s="299">
        <f t="shared" si="129"/>
        <v>56.989012345679015</v>
      </c>
    </row>
    <row r="996" spans="1:10" s="129" customFormat="1" ht="12.75">
      <c r="A996" s="133"/>
      <c r="B996" s="130"/>
      <c r="C996" s="130" t="s">
        <v>19</v>
      </c>
      <c r="D996" s="133" t="s">
        <v>1463</v>
      </c>
      <c r="E996" s="270" t="s">
        <v>1126</v>
      </c>
      <c r="F996" s="131" t="s">
        <v>393</v>
      </c>
      <c r="G996" s="161">
        <v>6000</v>
      </c>
      <c r="H996" s="161">
        <v>6000</v>
      </c>
      <c r="I996" s="132">
        <v>3512.37</v>
      </c>
      <c r="J996" s="301">
        <f t="shared" si="129"/>
        <v>58.5395</v>
      </c>
    </row>
    <row r="997" spans="1:10" s="129" customFormat="1" ht="12.75">
      <c r="A997" s="133"/>
      <c r="B997" s="130"/>
      <c r="C997" s="130" t="s">
        <v>19</v>
      </c>
      <c r="D997" s="133" t="s">
        <v>1464</v>
      </c>
      <c r="E997" s="270" t="s">
        <v>988</v>
      </c>
      <c r="F997" s="131" t="s">
        <v>394</v>
      </c>
      <c r="G997" s="161">
        <v>500</v>
      </c>
      <c r="H997" s="161">
        <v>500</v>
      </c>
      <c r="I997" s="132">
        <v>145.23</v>
      </c>
      <c r="J997" s="301">
        <f t="shared" si="129"/>
        <v>29.046</v>
      </c>
    </row>
    <row r="998" spans="1:10" s="129" customFormat="1" ht="12.75">
      <c r="A998" s="133"/>
      <c r="B998" s="130"/>
      <c r="C998" s="130" t="s">
        <v>19</v>
      </c>
      <c r="D998" s="133" t="s">
        <v>1465</v>
      </c>
      <c r="E998" s="270" t="s">
        <v>943</v>
      </c>
      <c r="F998" s="131" t="s">
        <v>395</v>
      </c>
      <c r="G998" s="161">
        <v>1300</v>
      </c>
      <c r="H998" s="161">
        <v>1300</v>
      </c>
      <c r="I998" s="132">
        <v>928.51</v>
      </c>
      <c r="J998" s="301">
        <f t="shared" si="129"/>
        <v>71.42384615384614</v>
      </c>
    </row>
    <row r="999" spans="1:10" s="129" customFormat="1" ht="12.75">
      <c r="A999" s="133"/>
      <c r="B999" s="130"/>
      <c r="C999" s="130" t="s">
        <v>19</v>
      </c>
      <c r="D999" s="133" t="s">
        <v>1466</v>
      </c>
      <c r="E999" s="270" t="s">
        <v>551</v>
      </c>
      <c r="F999" s="131" t="s">
        <v>391</v>
      </c>
      <c r="G999" s="161">
        <v>300</v>
      </c>
      <c r="H999" s="161">
        <v>300</v>
      </c>
      <c r="I999" s="132">
        <v>30</v>
      </c>
      <c r="J999" s="301">
        <f t="shared" si="129"/>
        <v>10</v>
      </c>
    </row>
    <row r="1000" spans="1:10" s="129" customFormat="1" ht="12.75">
      <c r="A1000" s="133"/>
      <c r="B1000" s="130"/>
      <c r="C1000" s="130"/>
      <c r="D1000" s="133"/>
      <c r="E1000" s="133" t="s">
        <v>619</v>
      </c>
      <c r="F1000" s="131" t="s">
        <v>404</v>
      </c>
      <c r="G1000" s="160">
        <f>0+G$1001+G$1002</f>
        <v>2100</v>
      </c>
      <c r="H1000" s="160">
        <f>0+H$1001+H$1002</f>
        <v>2100</v>
      </c>
      <c r="I1000" s="160">
        <f>0+I$1001+I$1002</f>
        <v>1346.16</v>
      </c>
      <c r="J1000" s="299">
        <f t="shared" si="129"/>
        <v>64.10285714285715</v>
      </c>
    </row>
    <row r="1001" spans="1:10" s="129" customFormat="1" ht="12.75">
      <c r="A1001" s="133"/>
      <c r="B1001" s="130"/>
      <c r="C1001" s="130" t="s">
        <v>19</v>
      </c>
      <c r="D1001" s="133" t="s">
        <v>1467</v>
      </c>
      <c r="E1001" s="270" t="s">
        <v>1134</v>
      </c>
      <c r="F1001" s="131" t="s">
        <v>405</v>
      </c>
      <c r="G1001" s="161">
        <v>1600</v>
      </c>
      <c r="H1001" s="161">
        <v>1600</v>
      </c>
      <c r="I1001" s="132">
        <v>1345.17</v>
      </c>
      <c r="J1001" s="301">
        <f t="shared" si="129"/>
        <v>84.073125</v>
      </c>
    </row>
    <row r="1002" spans="1:10" s="129" customFormat="1" ht="12.75">
      <c r="A1002" s="133"/>
      <c r="B1002" s="130"/>
      <c r="C1002" s="130" t="s">
        <v>19</v>
      </c>
      <c r="D1002" s="133" t="s">
        <v>1468</v>
      </c>
      <c r="E1002" s="270" t="s">
        <v>621</v>
      </c>
      <c r="F1002" s="131" t="s">
        <v>407</v>
      </c>
      <c r="G1002" s="161">
        <v>500</v>
      </c>
      <c r="H1002" s="161">
        <v>500</v>
      </c>
      <c r="I1002" s="132">
        <v>0.99</v>
      </c>
      <c r="J1002" s="301">
        <f t="shared" si="129"/>
        <v>0.198</v>
      </c>
    </row>
    <row r="1003" spans="1:10" s="129" customFormat="1" ht="6.75" customHeight="1">
      <c r="A1003" s="133"/>
      <c r="B1003" s="130"/>
      <c r="C1003" s="130"/>
      <c r="D1003" s="133"/>
      <c r="E1003" s="270"/>
      <c r="F1003" s="131"/>
      <c r="G1003" s="161"/>
      <c r="H1003" s="161"/>
      <c r="I1003" s="132"/>
      <c r="J1003" s="301"/>
    </row>
    <row r="1004" spans="1:10" s="129" customFormat="1" ht="25.5">
      <c r="A1004" s="266" t="s">
        <v>2623</v>
      </c>
      <c r="B1004" s="267"/>
      <c r="C1004" s="267"/>
      <c r="D1004" s="266"/>
      <c r="E1004" s="266"/>
      <c r="F1004" s="268" t="s">
        <v>2626</v>
      </c>
      <c r="G1004" s="269">
        <f>G1006+G1246+G1280+G1331+G1387+G1435+G1476</f>
        <v>88467790</v>
      </c>
      <c r="H1004" s="269">
        <f>H1006+H1246+H1280+H1331+H1387+H1435+H1476</f>
        <v>88467790</v>
      </c>
      <c r="I1004" s="269">
        <f>I1006+I1246+I1280+I1331+I1387+I1435+I1476</f>
        <v>79873367.63999999</v>
      </c>
      <c r="J1004" s="298">
        <f aca="true" t="shared" si="130" ref="J1004:J1070">IF(OR($H1004=0,$I1004=0),"-",$I1004/$H1004*100)</f>
        <v>90.28525256480351</v>
      </c>
    </row>
    <row r="1005" spans="1:10" s="129" customFormat="1" ht="6.75" customHeight="1">
      <c r="A1005" s="133"/>
      <c r="B1005" s="267"/>
      <c r="C1005" s="267"/>
      <c r="D1005" s="266"/>
      <c r="E1005" s="133"/>
      <c r="F1005" s="159"/>
      <c r="G1005" s="160"/>
      <c r="H1005" s="160"/>
      <c r="I1005" s="160"/>
      <c r="J1005" s="299"/>
    </row>
    <row r="1006" spans="1:10" s="129" customFormat="1" ht="12.75">
      <c r="A1006" s="266" t="s">
        <v>2624</v>
      </c>
      <c r="B1006" s="267"/>
      <c r="C1006" s="267"/>
      <c r="D1006" s="266"/>
      <c r="E1006" s="266"/>
      <c r="F1006" s="268" t="s">
        <v>2625</v>
      </c>
      <c r="G1006" s="269">
        <f>G1007+G1089+G1093+G1120+G1174+G1192+G1217+G1223+G1232+G1239</f>
        <v>27003150</v>
      </c>
      <c r="H1006" s="269">
        <f>H1007+H1089+H1093+H1120+H1174+H1192+H1217+H1223+H1232+H1239</f>
        <v>27003150</v>
      </c>
      <c r="I1006" s="269">
        <f>I1007+I1089+I1093+I1120+I1174+I1192+I1217+I1223+I1232+I1239</f>
        <v>21548282.86</v>
      </c>
      <c r="J1006" s="298">
        <f t="shared" si="130"/>
        <v>79.79914513677107</v>
      </c>
    </row>
    <row r="1007" spans="1:10" s="129" customFormat="1" ht="12.75">
      <c r="A1007" s="133" t="s">
        <v>1469</v>
      </c>
      <c r="B1007" s="130"/>
      <c r="C1007" s="130"/>
      <c r="D1007" s="133"/>
      <c r="E1007" s="133"/>
      <c r="F1007" s="159" t="s">
        <v>1470</v>
      </c>
      <c r="G1007" s="160">
        <f>0+G$1008+G$1015+G$1022+G$1029+G$1034+G$1041+G$1046+G$1051+G$1054+G$1057+G$1063+G$1071+G$1074+G$1079+G$1086</f>
        <v>5659600</v>
      </c>
      <c r="H1007" s="160">
        <f>0+H$1008+H$1015+H$1022+H$1029+H$1034+H$1041+H$1046+H$1051+H$1054+H$1057+H$1063+H$1071+H$1074+H$1079+H$1086</f>
        <v>5660350</v>
      </c>
      <c r="I1007" s="160">
        <f>0+I$1008+I$1015+I$1022+I$1029+I$1034+I$1041+I$1046+I$1051+I$1054+I$1057+I$1063+I$1071+I$1074+I$1079+I$1086</f>
        <v>3405711.88</v>
      </c>
      <c r="J1007" s="299">
        <f t="shared" si="130"/>
        <v>60.16786735802556</v>
      </c>
    </row>
    <row r="1008" spans="1:10" s="129" customFormat="1" ht="38.25">
      <c r="A1008" s="133" t="s">
        <v>1471</v>
      </c>
      <c r="B1008" s="130" t="s">
        <v>1472</v>
      </c>
      <c r="C1008" s="130"/>
      <c r="D1008" s="133"/>
      <c r="E1008" s="133"/>
      <c r="F1008" s="159" t="s">
        <v>1473</v>
      </c>
      <c r="G1008" s="160">
        <f>0+G$1010+G$1012+G$1014</f>
        <v>772000</v>
      </c>
      <c r="H1008" s="160">
        <f>0+H$1010+H$1012+H$1014</f>
        <v>772000</v>
      </c>
      <c r="I1008" s="160">
        <f>0+I$1010+I$1012+I$1014</f>
        <v>264500</v>
      </c>
      <c r="J1008" s="299">
        <f t="shared" si="130"/>
        <v>34.26165803108808</v>
      </c>
    </row>
    <row r="1009" spans="1:10" s="129" customFormat="1" ht="12.75">
      <c r="A1009" s="133"/>
      <c r="B1009" s="130"/>
      <c r="C1009" s="130"/>
      <c r="D1009" s="133"/>
      <c r="E1009" s="133" t="s">
        <v>543</v>
      </c>
      <c r="F1009" s="131" t="s">
        <v>380</v>
      </c>
      <c r="G1009" s="160">
        <f>0+G$1010</f>
        <v>23000</v>
      </c>
      <c r="H1009" s="160">
        <f>0+H$1010</f>
        <v>23000</v>
      </c>
      <c r="I1009" s="160">
        <f>0+I$1010</f>
        <v>6500</v>
      </c>
      <c r="J1009" s="299">
        <f t="shared" si="130"/>
        <v>28.26086956521739</v>
      </c>
    </row>
    <row r="1010" spans="1:10" s="129" customFormat="1" ht="12.75">
      <c r="A1010" s="133"/>
      <c r="B1010" s="130"/>
      <c r="C1010" s="130" t="s">
        <v>183</v>
      </c>
      <c r="D1010" s="133" t="s">
        <v>523</v>
      </c>
      <c r="E1010" s="270" t="s">
        <v>545</v>
      </c>
      <c r="F1010" s="131" t="s">
        <v>387</v>
      </c>
      <c r="G1010" s="161">
        <v>23000</v>
      </c>
      <c r="H1010" s="161">
        <v>23000</v>
      </c>
      <c r="I1010" s="132">
        <v>6500</v>
      </c>
      <c r="J1010" s="301">
        <f t="shared" si="130"/>
        <v>28.26086956521739</v>
      </c>
    </row>
    <row r="1011" spans="1:10" s="129" customFormat="1" ht="26.25" customHeight="1">
      <c r="A1011" s="133"/>
      <c r="B1011" s="130"/>
      <c r="C1011" s="130"/>
      <c r="D1011" s="133"/>
      <c r="E1011" s="133" t="s">
        <v>1006</v>
      </c>
      <c r="F1011" s="131" t="s">
        <v>411</v>
      </c>
      <c r="G1011" s="160">
        <f>0+G$1012</f>
        <v>39500</v>
      </c>
      <c r="H1011" s="160">
        <f>0+H$1012</f>
        <v>39500</v>
      </c>
      <c r="I1011" s="160">
        <f>0+I$1012</f>
        <v>17500</v>
      </c>
      <c r="J1011" s="299">
        <f t="shared" si="130"/>
        <v>44.303797468354425</v>
      </c>
    </row>
    <row r="1012" spans="1:10" s="129" customFormat="1" ht="25.5">
      <c r="A1012" s="133"/>
      <c r="B1012" s="130"/>
      <c r="C1012" s="130" t="s">
        <v>188</v>
      </c>
      <c r="D1012" s="133" t="s">
        <v>1474</v>
      </c>
      <c r="E1012" s="270" t="s">
        <v>1008</v>
      </c>
      <c r="F1012" s="131" t="s">
        <v>412</v>
      </c>
      <c r="G1012" s="161">
        <v>39500</v>
      </c>
      <c r="H1012" s="161">
        <v>39500</v>
      </c>
      <c r="I1012" s="132">
        <v>17500</v>
      </c>
      <c r="J1012" s="301">
        <f t="shared" si="130"/>
        <v>44.303797468354425</v>
      </c>
    </row>
    <row r="1013" spans="1:10" s="129" customFormat="1" ht="12.75">
      <c r="A1013" s="133"/>
      <c r="B1013" s="130"/>
      <c r="C1013" s="130"/>
      <c r="D1013" s="133"/>
      <c r="E1013" s="133" t="s">
        <v>552</v>
      </c>
      <c r="F1013" s="131" t="s">
        <v>268</v>
      </c>
      <c r="G1013" s="160">
        <f>0+G$1014</f>
        <v>709500</v>
      </c>
      <c r="H1013" s="160">
        <f>0+H$1014</f>
        <v>709500</v>
      </c>
      <c r="I1013" s="160">
        <f>0+I$1014</f>
        <v>240500</v>
      </c>
      <c r="J1013" s="299">
        <f t="shared" si="130"/>
        <v>33.89711064129669</v>
      </c>
    </row>
    <row r="1014" spans="1:10" s="129" customFormat="1" ht="12.75">
      <c r="A1014" s="133"/>
      <c r="B1014" s="130"/>
      <c r="C1014" s="130" t="s">
        <v>183</v>
      </c>
      <c r="D1014" s="133" t="s">
        <v>1475</v>
      </c>
      <c r="E1014" s="270" t="s">
        <v>553</v>
      </c>
      <c r="F1014" s="131" t="s">
        <v>425</v>
      </c>
      <c r="G1014" s="161">
        <v>709500</v>
      </c>
      <c r="H1014" s="161">
        <v>709500</v>
      </c>
      <c r="I1014" s="132">
        <v>240500</v>
      </c>
      <c r="J1014" s="301">
        <f t="shared" si="130"/>
        <v>33.89711064129669</v>
      </c>
    </row>
    <row r="1015" spans="1:10" s="129" customFormat="1" ht="12.75">
      <c r="A1015" s="133" t="s">
        <v>1476</v>
      </c>
      <c r="B1015" s="130" t="s">
        <v>1472</v>
      </c>
      <c r="C1015" s="130"/>
      <c r="D1015" s="133"/>
      <c r="E1015" s="133"/>
      <c r="F1015" s="159" t="s">
        <v>1477</v>
      </c>
      <c r="G1015" s="160">
        <f>0+G$1017+G$1019+G$1021</f>
        <v>386700</v>
      </c>
      <c r="H1015" s="160">
        <f>0+H$1017+H$1019+H$1021</f>
        <v>386700</v>
      </c>
      <c r="I1015" s="160">
        <f>0+I$1017+I$1019+I$1021</f>
        <v>230300</v>
      </c>
      <c r="J1015" s="299">
        <f t="shared" si="130"/>
        <v>59.5552107576933</v>
      </c>
    </row>
    <row r="1016" spans="1:10" s="129" customFormat="1" ht="12.75">
      <c r="A1016" s="133"/>
      <c r="B1016" s="130"/>
      <c r="C1016" s="130"/>
      <c r="D1016" s="133"/>
      <c r="E1016" s="133" t="s">
        <v>543</v>
      </c>
      <c r="F1016" s="131" t="s">
        <v>380</v>
      </c>
      <c r="G1016" s="160">
        <f>0+G$1017</f>
        <v>24400</v>
      </c>
      <c r="H1016" s="160">
        <f>0+H$1017</f>
        <v>24400</v>
      </c>
      <c r="I1016" s="160">
        <f>0+I$1017</f>
        <v>17500</v>
      </c>
      <c r="J1016" s="299">
        <f t="shared" si="130"/>
        <v>71.72131147540983</v>
      </c>
    </row>
    <row r="1017" spans="1:10" s="129" customFormat="1" ht="12.75">
      <c r="A1017" s="133"/>
      <c r="B1017" s="130"/>
      <c r="C1017" s="130" t="s">
        <v>19</v>
      </c>
      <c r="D1017" s="133" t="s">
        <v>527</v>
      </c>
      <c r="E1017" s="270" t="s">
        <v>545</v>
      </c>
      <c r="F1017" s="131" t="s">
        <v>387</v>
      </c>
      <c r="G1017" s="161">
        <v>24400</v>
      </c>
      <c r="H1017" s="161">
        <v>24400</v>
      </c>
      <c r="I1017" s="132">
        <v>17500</v>
      </c>
      <c r="J1017" s="301">
        <f t="shared" si="130"/>
        <v>71.72131147540983</v>
      </c>
    </row>
    <row r="1018" spans="1:10" s="129" customFormat="1" ht="26.25" customHeight="1">
      <c r="A1018" s="133"/>
      <c r="B1018" s="130"/>
      <c r="C1018" s="130"/>
      <c r="D1018" s="133"/>
      <c r="E1018" s="133" t="s">
        <v>1006</v>
      </c>
      <c r="F1018" s="131" t="s">
        <v>411</v>
      </c>
      <c r="G1018" s="160">
        <f>0+G$1019</f>
        <v>34300</v>
      </c>
      <c r="H1018" s="160">
        <f>0+H$1019</f>
        <v>34300</v>
      </c>
      <c r="I1018" s="160">
        <f>0+I$1019</f>
        <v>34300</v>
      </c>
      <c r="J1018" s="299">
        <f t="shared" si="130"/>
        <v>100</v>
      </c>
    </row>
    <row r="1019" spans="1:10" s="129" customFormat="1" ht="25.5">
      <c r="A1019" s="133"/>
      <c r="B1019" s="130"/>
      <c r="C1019" s="130" t="s">
        <v>19</v>
      </c>
      <c r="D1019" s="133" t="s">
        <v>1478</v>
      </c>
      <c r="E1019" s="270" t="s">
        <v>1008</v>
      </c>
      <c r="F1019" s="131" t="s">
        <v>412</v>
      </c>
      <c r="G1019" s="161">
        <v>34300</v>
      </c>
      <c r="H1019" s="161">
        <v>34300</v>
      </c>
      <c r="I1019" s="132">
        <v>34300</v>
      </c>
      <c r="J1019" s="301">
        <f t="shared" si="130"/>
        <v>100</v>
      </c>
    </row>
    <row r="1020" spans="1:10" s="129" customFormat="1" ht="12.75">
      <c r="A1020" s="133"/>
      <c r="B1020" s="130"/>
      <c r="C1020" s="130"/>
      <c r="D1020" s="133"/>
      <c r="E1020" s="133" t="s">
        <v>552</v>
      </c>
      <c r="F1020" s="131" t="s">
        <v>268</v>
      </c>
      <c r="G1020" s="160">
        <f>0+G$1021</f>
        <v>328000</v>
      </c>
      <c r="H1020" s="160">
        <f>0+H$1021</f>
        <v>328000</v>
      </c>
      <c r="I1020" s="160">
        <f>0+I$1021</f>
        <v>178500</v>
      </c>
      <c r="J1020" s="299">
        <f t="shared" si="130"/>
        <v>54.420731707317074</v>
      </c>
    </row>
    <row r="1021" spans="1:10" s="129" customFormat="1" ht="12.75">
      <c r="A1021" s="133"/>
      <c r="B1021" s="130"/>
      <c r="C1021" s="130" t="s">
        <v>19</v>
      </c>
      <c r="D1021" s="133" t="s">
        <v>1479</v>
      </c>
      <c r="E1021" s="270" t="s">
        <v>553</v>
      </c>
      <c r="F1021" s="131" t="s">
        <v>425</v>
      </c>
      <c r="G1021" s="161">
        <v>328000</v>
      </c>
      <c r="H1021" s="161">
        <v>328000</v>
      </c>
      <c r="I1021" s="132">
        <v>178500</v>
      </c>
      <c r="J1021" s="301">
        <f t="shared" si="130"/>
        <v>54.420731707317074</v>
      </c>
    </row>
    <row r="1022" spans="1:10" s="129" customFormat="1" ht="12.75">
      <c r="A1022" s="133" t="s">
        <v>1480</v>
      </c>
      <c r="B1022" s="130" t="s">
        <v>1472</v>
      </c>
      <c r="C1022" s="130"/>
      <c r="D1022" s="133"/>
      <c r="E1022" s="133"/>
      <c r="F1022" s="159" t="s">
        <v>1481</v>
      </c>
      <c r="G1022" s="160">
        <f>0+G$1024+G$1026+G$1028</f>
        <v>302000</v>
      </c>
      <c r="H1022" s="160">
        <f>0+H$1024+H$1026+H$1028</f>
        <v>302000</v>
      </c>
      <c r="I1022" s="160">
        <f>0+I$1024+I$1026+I$1028</f>
        <v>97000</v>
      </c>
      <c r="J1022" s="299">
        <f t="shared" si="130"/>
        <v>32.11920529801324</v>
      </c>
    </row>
    <row r="1023" spans="1:10" s="129" customFormat="1" ht="12.75">
      <c r="A1023" s="133"/>
      <c r="B1023" s="130"/>
      <c r="C1023" s="130"/>
      <c r="D1023" s="133"/>
      <c r="E1023" s="133" t="s">
        <v>543</v>
      </c>
      <c r="F1023" s="131" t="s">
        <v>380</v>
      </c>
      <c r="G1023" s="160">
        <f>0+G$1024</f>
        <v>35000</v>
      </c>
      <c r="H1023" s="160">
        <f>0+H$1024</f>
        <v>35000</v>
      </c>
      <c r="I1023" s="160">
        <f>0+I$1024</f>
        <v>0</v>
      </c>
      <c r="J1023" s="299" t="str">
        <f t="shared" si="130"/>
        <v>-</v>
      </c>
    </row>
    <row r="1024" spans="1:10" s="129" customFormat="1" ht="12.75">
      <c r="A1024" s="133"/>
      <c r="B1024" s="130"/>
      <c r="C1024" s="130" t="s">
        <v>19</v>
      </c>
      <c r="D1024" s="133" t="s">
        <v>247</v>
      </c>
      <c r="E1024" s="270" t="s">
        <v>545</v>
      </c>
      <c r="F1024" s="131" t="s">
        <v>387</v>
      </c>
      <c r="G1024" s="161">
        <v>35000</v>
      </c>
      <c r="H1024" s="161">
        <v>35000</v>
      </c>
      <c r="I1024" s="132">
        <v>0</v>
      </c>
      <c r="J1024" s="301" t="str">
        <f t="shared" si="130"/>
        <v>-</v>
      </c>
    </row>
    <row r="1025" spans="1:10" s="129" customFormat="1" ht="26.25" customHeight="1">
      <c r="A1025" s="133"/>
      <c r="B1025" s="130"/>
      <c r="C1025" s="130"/>
      <c r="D1025" s="133"/>
      <c r="E1025" s="133" t="s">
        <v>1006</v>
      </c>
      <c r="F1025" s="131" t="s">
        <v>411</v>
      </c>
      <c r="G1025" s="160">
        <f>0+G$1026</f>
        <v>50000</v>
      </c>
      <c r="H1025" s="160">
        <f>0+H$1026</f>
        <v>50000</v>
      </c>
      <c r="I1025" s="160">
        <f>0+I$1026</f>
        <v>50000</v>
      </c>
      <c r="J1025" s="299">
        <f t="shared" si="130"/>
        <v>100</v>
      </c>
    </row>
    <row r="1026" spans="1:10" s="129" customFormat="1" ht="25.5">
      <c r="A1026" s="133"/>
      <c r="B1026" s="130"/>
      <c r="C1026" s="130" t="s">
        <v>19</v>
      </c>
      <c r="D1026" s="133" t="s">
        <v>1482</v>
      </c>
      <c r="E1026" s="270" t="s">
        <v>1008</v>
      </c>
      <c r="F1026" s="131" t="s">
        <v>412</v>
      </c>
      <c r="G1026" s="161">
        <v>50000</v>
      </c>
      <c r="H1026" s="161">
        <v>50000</v>
      </c>
      <c r="I1026" s="132">
        <v>50000</v>
      </c>
      <c r="J1026" s="301">
        <f t="shared" si="130"/>
        <v>100</v>
      </c>
    </row>
    <row r="1027" spans="1:10" s="129" customFormat="1" ht="12.75">
      <c r="A1027" s="133"/>
      <c r="B1027" s="130"/>
      <c r="C1027" s="130"/>
      <c r="D1027" s="133"/>
      <c r="E1027" s="133" t="s">
        <v>552</v>
      </c>
      <c r="F1027" s="131" t="s">
        <v>268</v>
      </c>
      <c r="G1027" s="160">
        <f>0+G$1028</f>
        <v>217000</v>
      </c>
      <c r="H1027" s="160">
        <f>0+H$1028</f>
        <v>217000</v>
      </c>
      <c r="I1027" s="160">
        <f>0+I$1028</f>
        <v>47000</v>
      </c>
      <c r="J1027" s="299">
        <f t="shared" si="130"/>
        <v>21.658986175115206</v>
      </c>
    </row>
    <row r="1028" spans="1:10" s="129" customFormat="1" ht="12.75">
      <c r="A1028" s="133"/>
      <c r="B1028" s="130"/>
      <c r="C1028" s="130" t="s">
        <v>19</v>
      </c>
      <c r="D1028" s="133" t="s">
        <v>1483</v>
      </c>
      <c r="E1028" s="270" t="s">
        <v>553</v>
      </c>
      <c r="F1028" s="131" t="s">
        <v>425</v>
      </c>
      <c r="G1028" s="161">
        <v>217000</v>
      </c>
      <c r="H1028" s="161">
        <v>217000</v>
      </c>
      <c r="I1028" s="132">
        <v>47000</v>
      </c>
      <c r="J1028" s="301">
        <f t="shared" si="130"/>
        <v>21.658986175115206</v>
      </c>
    </row>
    <row r="1029" spans="1:10" s="129" customFormat="1" ht="12.75">
      <c r="A1029" s="133" t="s">
        <v>1484</v>
      </c>
      <c r="B1029" s="130" t="s">
        <v>1472</v>
      </c>
      <c r="C1029" s="130"/>
      <c r="D1029" s="133"/>
      <c r="E1029" s="133"/>
      <c r="F1029" s="159" t="s">
        <v>1485</v>
      </c>
      <c r="G1029" s="160">
        <f>0+G$1031+G$1033</f>
        <v>385000</v>
      </c>
      <c r="H1029" s="160">
        <f>0+H$1031+H$1033</f>
        <v>385000</v>
      </c>
      <c r="I1029" s="160">
        <f>0+I$1031+I$1033</f>
        <v>212000</v>
      </c>
      <c r="J1029" s="299">
        <f t="shared" si="130"/>
        <v>55.064935064935064</v>
      </c>
    </row>
    <row r="1030" spans="1:10" s="129" customFormat="1" ht="12.75">
      <c r="A1030" s="133"/>
      <c r="B1030" s="130"/>
      <c r="C1030" s="130"/>
      <c r="D1030" s="133"/>
      <c r="E1030" s="133" t="s">
        <v>543</v>
      </c>
      <c r="F1030" s="131" t="s">
        <v>380</v>
      </c>
      <c r="G1030" s="160">
        <f>0+G$1031</f>
        <v>35000</v>
      </c>
      <c r="H1030" s="160">
        <f>0+H$1031</f>
        <v>35000</v>
      </c>
      <c r="I1030" s="160">
        <f>0+I$1031</f>
        <v>26000</v>
      </c>
      <c r="J1030" s="299">
        <f t="shared" si="130"/>
        <v>74.28571428571429</v>
      </c>
    </row>
    <row r="1031" spans="1:10" s="129" customFormat="1" ht="12.75">
      <c r="A1031" s="133"/>
      <c r="B1031" s="130"/>
      <c r="C1031" s="130" t="s">
        <v>19</v>
      </c>
      <c r="D1031" s="133" t="s">
        <v>533</v>
      </c>
      <c r="E1031" s="270" t="s">
        <v>545</v>
      </c>
      <c r="F1031" s="131" t="s">
        <v>387</v>
      </c>
      <c r="G1031" s="161">
        <v>35000</v>
      </c>
      <c r="H1031" s="161">
        <v>35000</v>
      </c>
      <c r="I1031" s="132">
        <v>26000</v>
      </c>
      <c r="J1031" s="301">
        <f t="shared" si="130"/>
        <v>74.28571428571429</v>
      </c>
    </row>
    <row r="1032" spans="1:10" s="129" customFormat="1" ht="12.75">
      <c r="A1032" s="133"/>
      <c r="B1032" s="130"/>
      <c r="C1032" s="130"/>
      <c r="D1032" s="133"/>
      <c r="E1032" s="133" t="s">
        <v>552</v>
      </c>
      <c r="F1032" s="131" t="s">
        <v>268</v>
      </c>
      <c r="G1032" s="160">
        <f>0+G$1033</f>
        <v>350000</v>
      </c>
      <c r="H1032" s="160">
        <f>0+H$1033</f>
        <v>350000</v>
      </c>
      <c r="I1032" s="160">
        <f>0+I$1033</f>
        <v>186000</v>
      </c>
      <c r="J1032" s="299">
        <f t="shared" si="130"/>
        <v>53.142857142857146</v>
      </c>
    </row>
    <row r="1033" spans="1:10" s="129" customFormat="1" ht="12.75">
      <c r="A1033" s="133"/>
      <c r="B1033" s="130"/>
      <c r="C1033" s="130" t="s">
        <v>19</v>
      </c>
      <c r="D1033" s="133" t="s">
        <v>1486</v>
      </c>
      <c r="E1033" s="270" t="s">
        <v>553</v>
      </c>
      <c r="F1033" s="131" t="s">
        <v>425</v>
      </c>
      <c r="G1033" s="161">
        <v>350000</v>
      </c>
      <c r="H1033" s="161">
        <v>350000</v>
      </c>
      <c r="I1033" s="132">
        <v>186000</v>
      </c>
      <c r="J1033" s="301">
        <f t="shared" si="130"/>
        <v>53.142857142857146</v>
      </c>
    </row>
    <row r="1034" spans="1:10" s="129" customFormat="1" ht="12.75">
      <c r="A1034" s="133" t="s">
        <v>1487</v>
      </c>
      <c r="B1034" s="130" t="s">
        <v>1472</v>
      </c>
      <c r="C1034" s="130"/>
      <c r="D1034" s="133"/>
      <c r="E1034" s="133"/>
      <c r="F1034" s="159" t="s">
        <v>1488</v>
      </c>
      <c r="G1034" s="160">
        <f>0+G$1036+G$1038+G$1040</f>
        <v>419200</v>
      </c>
      <c r="H1034" s="160">
        <f>0+H$1036+H$1038+H$1040</f>
        <v>419200</v>
      </c>
      <c r="I1034" s="160">
        <f>0+I$1036+I$1038+I$1040</f>
        <v>178353.64</v>
      </c>
      <c r="J1034" s="299">
        <f t="shared" si="130"/>
        <v>42.546192748091606</v>
      </c>
    </row>
    <row r="1035" spans="1:10" s="129" customFormat="1" ht="12.75">
      <c r="A1035" s="133"/>
      <c r="B1035" s="130"/>
      <c r="C1035" s="130"/>
      <c r="D1035" s="133"/>
      <c r="E1035" s="133" t="s">
        <v>543</v>
      </c>
      <c r="F1035" s="131" t="s">
        <v>380</v>
      </c>
      <c r="G1035" s="160">
        <f>0+G$1036</f>
        <v>52000</v>
      </c>
      <c r="H1035" s="160">
        <f>0+H$1036</f>
        <v>52000</v>
      </c>
      <c r="I1035" s="160">
        <f>0+I$1036</f>
        <v>46753.64</v>
      </c>
      <c r="J1035" s="299">
        <f t="shared" si="130"/>
        <v>89.91084615384615</v>
      </c>
    </row>
    <row r="1036" spans="1:10" s="129" customFormat="1" ht="12.75">
      <c r="A1036" s="133"/>
      <c r="B1036" s="130"/>
      <c r="C1036" s="130" t="s">
        <v>19</v>
      </c>
      <c r="D1036" s="133" t="s">
        <v>1489</v>
      </c>
      <c r="E1036" s="270" t="s">
        <v>545</v>
      </c>
      <c r="F1036" s="131" t="s">
        <v>387</v>
      </c>
      <c r="G1036" s="161">
        <v>52000</v>
      </c>
      <c r="H1036" s="161">
        <v>52000</v>
      </c>
      <c r="I1036" s="132">
        <v>46753.64</v>
      </c>
      <c r="J1036" s="301">
        <f t="shared" si="130"/>
        <v>89.91084615384615</v>
      </c>
    </row>
    <row r="1037" spans="1:10" s="129" customFormat="1" ht="26.25" customHeight="1">
      <c r="A1037" s="133"/>
      <c r="B1037" s="130"/>
      <c r="C1037" s="130"/>
      <c r="D1037" s="133"/>
      <c r="E1037" s="133" t="s">
        <v>1006</v>
      </c>
      <c r="F1037" s="131" t="s">
        <v>411</v>
      </c>
      <c r="G1037" s="160">
        <f>0+G$1038</f>
        <v>159000</v>
      </c>
      <c r="H1037" s="160">
        <f>0+H$1038</f>
        <v>159000</v>
      </c>
      <c r="I1037" s="160">
        <f>0+I$1038</f>
        <v>17000</v>
      </c>
      <c r="J1037" s="299">
        <f t="shared" si="130"/>
        <v>10.69182389937107</v>
      </c>
    </row>
    <row r="1038" spans="1:10" s="129" customFormat="1" ht="25.5">
      <c r="A1038" s="133"/>
      <c r="B1038" s="130"/>
      <c r="C1038" s="130" t="s">
        <v>19</v>
      </c>
      <c r="D1038" s="133" t="s">
        <v>1490</v>
      </c>
      <c r="E1038" s="270" t="s">
        <v>1008</v>
      </c>
      <c r="F1038" s="131" t="s">
        <v>412</v>
      </c>
      <c r="G1038" s="161">
        <v>159000</v>
      </c>
      <c r="H1038" s="161">
        <v>159000</v>
      </c>
      <c r="I1038" s="132">
        <v>17000</v>
      </c>
      <c r="J1038" s="301">
        <f t="shared" si="130"/>
        <v>10.69182389937107</v>
      </c>
    </row>
    <row r="1039" spans="1:10" s="129" customFormat="1" ht="12.75">
      <c r="A1039" s="133"/>
      <c r="B1039" s="130"/>
      <c r="C1039" s="130"/>
      <c r="D1039" s="133"/>
      <c r="E1039" s="133" t="s">
        <v>552</v>
      </c>
      <c r="F1039" s="131" t="s">
        <v>268</v>
      </c>
      <c r="G1039" s="160">
        <f>0+G$1040</f>
        <v>208200</v>
      </c>
      <c r="H1039" s="160">
        <f>0+H$1040</f>
        <v>208200</v>
      </c>
      <c r="I1039" s="160">
        <f>0+I$1040</f>
        <v>114600</v>
      </c>
      <c r="J1039" s="299">
        <f t="shared" si="130"/>
        <v>55.04322766570605</v>
      </c>
    </row>
    <row r="1040" spans="1:10" s="129" customFormat="1" ht="12.75">
      <c r="A1040" s="133"/>
      <c r="B1040" s="130"/>
      <c r="C1040" s="130" t="s">
        <v>19</v>
      </c>
      <c r="D1040" s="133" t="s">
        <v>1491</v>
      </c>
      <c r="E1040" s="270" t="s">
        <v>553</v>
      </c>
      <c r="F1040" s="131" t="s">
        <v>425</v>
      </c>
      <c r="G1040" s="161">
        <v>208200</v>
      </c>
      <c r="H1040" s="161">
        <v>208200</v>
      </c>
      <c r="I1040" s="132">
        <v>114600</v>
      </c>
      <c r="J1040" s="301">
        <f t="shared" si="130"/>
        <v>55.04322766570605</v>
      </c>
    </row>
    <row r="1041" spans="1:10" s="129" customFormat="1" ht="12.75">
      <c r="A1041" s="133" t="s">
        <v>1492</v>
      </c>
      <c r="B1041" s="130" t="s">
        <v>1472</v>
      </c>
      <c r="C1041" s="130"/>
      <c r="D1041" s="133"/>
      <c r="E1041" s="133"/>
      <c r="F1041" s="159" t="s">
        <v>1493</v>
      </c>
      <c r="G1041" s="160">
        <f>0+G$1043+G$1045</f>
        <v>720000</v>
      </c>
      <c r="H1041" s="160">
        <f>0+H$1043+H$1045</f>
        <v>720000</v>
      </c>
      <c r="I1041" s="160">
        <f>0+I$1043+I$1045</f>
        <v>351000</v>
      </c>
      <c r="J1041" s="299">
        <f t="shared" si="130"/>
        <v>48.75</v>
      </c>
    </row>
    <row r="1042" spans="1:10" s="129" customFormat="1" ht="26.25" customHeight="1">
      <c r="A1042" s="133"/>
      <c r="B1042" s="130"/>
      <c r="C1042" s="130"/>
      <c r="D1042" s="133"/>
      <c r="E1042" s="133" t="s">
        <v>1006</v>
      </c>
      <c r="F1042" s="131" t="s">
        <v>411</v>
      </c>
      <c r="G1042" s="160">
        <f>0+G$1043</f>
        <v>305000</v>
      </c>
      <c r="H1042" s="160">
        <f>0+H$1043</f>
        <v>305000</v>
      </c>
      <c r="I1042" s="160">
        <f>0+I$1043</f>
        <v>237000</v>
      </c>
      <c r="J1042" s="299">
        <f t="shared" si="130"/>
        <v>77.70491803278688</v>
      </c>
    </row>
    <row r="1043" spans="1:10" s="129" customFormat="1" ht="25.5">
      <c r="A1043" s="133"/>
      <c r="B1043" s="130"/>
      <c r="C1043" s="130" t="s">
        <v>421</v>
      </c>
      <c r="D1043" s="133" t="s">
        <v>1494</v>
      </c>
      <c r="E1043" s="270" t="s">
        <v>1008</v>
      </c>
      <c r="F1043" s="131" t="s">
        <v>412</v>
      </c>
      <c r="G1043" s="161">
        <v>305000</v>
      </c>
      <c r="H1043" s="161">
        <v>305000</v>
      </c>
      <c r="I1043" s="132">
        <v>237000</v>
      </c>
      <c r="J1043" s="301">
        <f t="shared" si="130"/>
        <v>77.70491803278688</v>
      </c>
    </row>
    <row r="1044" spans="1:10" s="129" customFormat="1" ht="12.75">
      <c r="A1044" s="133"/>
      <c r="B1044" s="130"/>
      <c r="C1044" s="130"/>
      <c r="D1044" s="133"/>
      <c r="E1044" s="133" t="s">
        <v>552</v>
      </c>
      <c r="F1044" s="131" t="s">
        <v>268</v>
      </c>
      <c r="G1044" s="160">
        <f>0+G$1045</f>
        <v>415000</v>
      </c>
      <c r="H1044" s="160">
        <f>0+H$1045</f>
        <v>415000</v>
      </c>
      <c r="I1044" s="160">
        <f>0+I$1045</f>
        <v>114000</v>
      </c>
      <c r="J1044" s="299">
        <f t="shared" si="130"/>
        <v>27.469879518072286</v>
      </c>
    </row>
    <row r="1045" spans="1:10" s="129" customFormat="1" ht="12.75">
      <c r="A1045" s="133"/>
      <c r="B1045" s="130"/>
      <c r="C1045" s="130" t="s">
        <v>421</v>
      </c>
      <c r="D1045" s="133" t="s">
        <v>1495</v>
      </c>
      <c r="E1045" s="270" t="s">
        <v>553</v>
      </c>
      <c r="F1045" s="131" t="s">
        <v>425</v>
      </c>
      <c r="G1045" s="161">
        <v>415000</v>
      </c>
      <c r="H1045" s="161">
        <v>415000</v>
      </c>
      <c r="I1045" s="132">
        <v>114000</v>
      </c>
      <c r="J1045" s="301">
        <f t="shared" si="130"/>
        <v>27.469879518072286</v>
      </c>
    </row>
    <row r="1046" spans="1:10" s="129" customFormat="1" ht="12.75">
      <c r="A1046" s="133" t="s">
        <v>1496</v>
      </c>
      <c r="B1046" s="130" t="s">
        <v>1472</v>
      </c>
      <c r="C1046" s="130"/>
      <c r="D1046" s="133"/>
      <c r="E1046" s="133"/>
      <c r="F1046" s="159" t="s">
        <v>1497</v>
      </c>
      <c r="G1046" s="160">
        <f>0+G$1048+G$1050</f>
        <v>195000</v>
      </c>
      <c r="H1046" s="160">
        <f>0+H$1048+H$1050</f>
        <v>195000</v>
      </c>
      <c r="I1046" s="160">
        <f>0+I$1048+I$1050</f>
        <v>105000</v>
      </c>
      <c r="J1046" s="299">
        <f t="shared" si="130"/>
        <v>53.84615384615385</v>
      </c>
    </row>
    <row r="1047" spans="1:10" s="129" customFormat="1" ht="12.75">
      <c r="A1047" s="133"/>
      <c r="B1047" s="130"/>
      <c r="C1047" s="130"/>
      <c r="D1047" s="133"/>
      <c r="E1047" s="133" t="s">
        <v>543</v>
      </c>
      <c r="F1047" s="131" t="s">
        <v>380</v>
      </c>
      <c r="G1047" s="160">
        <f>0+G$1048</f>
        <v>35000</v>
      </c>
      <c r="H1047" s="160">
        <f>0+H$1048</f>
        <v>35000</v>
      </c>
      <c r="I1047" s="160">
        <f>0+I$1048</f>
        <v>14000</v>
      </c>
      <c r="J1047" s="299">
        <f t="shared" si="130"/>
        <v>40</v>
      </c>
    </row>
    <row r="1048" spans="1:10" s="129" customFormat="1" ht="12.75">
      <c r="A1048" s="133"/>
      <c r="B1048" s="130"/>
      <c r="C1048" s="130" t="s">
        <v>19</v>
      </c>
      <c r="D1048" s="133" t="s">
        <v>1498</v>
      </c>
      <c r="E1048" s="270" t="s">
        <v>545</v>
      </c>
      <c r="F1048" s="131" t="s">
        <v>387</v>
      </c>
      <c r="G1048" s="161">
        <v>35000</v>
      </c>
      <c r="H1048" s="161">
        <v>35000</v>
      </c>
      <c r="I1048" s="132">
        <v>14000</v>
      </c>
      <c r="J1048" s="301">
        <f t="shared" si="130"/>
        <v>40</v>
      </c>
    </row>
    <row r="1049" spans="1:10" s="129" customFormat="1" ht="12.75">
      <c r="A1049" s="133"/>
      <c r="B1049" s="130"/>
      <c r="C1049" s="130"/>
      <c r="D1049" s="133"/>
      <c r="E1049" s="133" t="s">
        <v>552</v>
      </c>
      <c r="F1049" s="131" t="s">
        <v>268</v>
      </c>
      <c r="G1049" s="160">
        <f>0+G$1050</f>
        <v>160000</v>
      </c>
      <c r="H1049" s="160">
        <f>0+H$1050</f>
        <v>160000</v>
      </c>
      <c r="I1049" s="160">
        <f>0+I$1050</f>
        <v>91000</v>
      </c>
      <c r="J1049" s="299">
        <f t="shared" si="130"/>
        <v>56.875</v>
      </c>
    </row>
    <row r="1050" spans="1:10" s="129" customFormat="1" ht="12.75">
      <c r="A1050" s="133"/>
      <c r="B1050" s="130"/>
      <c r="C1050" s="130" t="s">
        <v>19</v>
      </c>
      <c r="D1050" s="133" t="s">
        <v>1499</v>
      </c>
      <c r="E1050" s="270" t="s">
        <v>553</v>
      </c>
      <c r="F1050" s="131" t="s">
        <v>425</v>
      </c>
      <c r="G1050" s="161">
        <v>160000</v>
      </c>
      <c r="H1050" s="161">
        <v>160000</v>
      </c>
      <c r="I1050" s="132">
        <v>91000</v>
      </c>
      <c r="J1050" s="301">
        <f t="shared" si="130"/>
        <v>56.875</v>
      </c>
    </row>
    <row r="1051" spans="1:10" s="129" customFormat="1" ht="25.5">
      <c r="A1051" s="133" t="s">
        <v>1500</v>
      </c>
      <c r="B1051" s="130" t="s">
        <v>1472</v>
      </c>
      <c r="C1051" s="130"/>
      <c r="D1051" s="133"/>
      <c r="E1051" s="133"/>
      <c r="F1051" s="159" t="s">
        <v>1501</v>
      </c>
      <c r="G1051" s="160">
        <f aca="true" t="shared" si="131" ref="G1051:I1052">0+G$1053</f>
        <v>70000</v>
      </c>
      <c r="H1051" s="160">
        <f t="shared" si="131"/>
        <v>70000</v>
      </c>
      <c r="I1051" s="160">
        <f t="shared" si="131"/>
        <v>8000</v>
      </c>
      <c r="J1051" s="299">
        <f t="shared" si="130"/>
        <v>11.428571428571429</v>
      </c>
    </row>
    <row r="1052" spans="1:10" s="129" customFormat="1" ht="12.75">
      <c r="A1052" s="133"/>
      <c r="B1052" s="130"/>
      <c r="C1052" s="130"/>
      <c r="D1052" s="133"/>
      <c r="E1052" s="133" t="s">
        <v>552</v>
      </c>
      <c r="F1052" s="131" t="s">
        <v>268</v>
      </c>
      <c r="G1052" s="160">
        <f t="shared" si="131"/>
        <v>70000</v>
      </c>
      <c r="H1052" s="160">
        <f t="shared" si="131"/>
        <v>70000</v>
      </c>
      <c r="I1052" s="160">
        <f t="shared" si="131"/>
        <v>8000</v>
      </c>
      <c r="J1052" s="299">
        <f t="shared" si="130"/>
        <v>11.428571428571429</v>
      </c>
    </row>
    <row r="1053" spans="1:10" s="129" customFormat="1" ht="12.75">
      <c r="A1053" s="133"/>
      <c r="B1053" s="130"/>
      <c r="C1053" s="130" t="s">
        <v>19</v>
      </c>
      <c r="D1053" s="133" t="s">
        <v>1502</v>
      </c>
      <c r="E1053" s="270" t="s">
        <v>553</v>
      </c>
      <c r="F1053" s="131" t="s">
        <v>425</v>
      </c>
      <c r="G1053" s="161">
        <v>70000</v>
      </c>
      <c r="H1053" s="161">
        <v>70000</v>
      </c>
      <c r="I1053" s="132">
        <v>8000</v>
      </c>
      <c r="J1053" s="301">
        <f t="shared" si="130"/>
        <v>11.428571428571429</v>
      </c>
    </row>
    <row r="1054" spans="1:10" s="129" customFormat="1" ht="12.75">
      <c r="A1054" s="133" t="s">
        <v>1503</v>
      </c>
      <c r="B1054" s="130" t="s">
        <v>1472</v>
      </c>
      <c r="C1054" s="130"/>
      <c r="D1054" s="133"/>
      <c r="E1054" s="133"/>
      <c r="F1054" s="159" t="s">
        <v>1504</v>
      </c>
      <c r="G1054" s="160">
        <f aca="true" t="shared" si="132" ref="G1054:I1055">0+G$1056</f>
        <v>27000</v>
      </c>
      <c r="H1054" s="160">
        <f t="shared" si="132"/>
        <v>27000</v>
      </c>
      <c r="I1054" s="160">
        <f t="shared" si="132"/>
        <v>26000</v>
      </c>
      <c r="J1054" s="299">
        <f t="shared" si="130"/>
        <v>96.29629629629629</v>
      </c>
    </row>
    <row r="1055" spans="1:10" s="129" customFormat="1" ht="12.75">
      <c r="A1055" s="133"/>
      <c r="B1055" s="130"/>
      <c r="C1055" s="130"/>
      <c r="D1055" s="133"/>
      <c r="E1055" s="133" t="s">
        <v>552</v>
      </c>
      <c r="F1055" s="131" t="s">
        <v>268</v>
      </c>
      <c r="G1055" s="160">
        <f t="shared" si="132"/>
        <v>27000</v>
      </c>
      <c r="H1055" s="160">
        <f t="shared" si="132"/>
        <v>27000</v>
      </c>
      <c r="I1055" s="160">
        <f t="shared" si="132"/>
        <v>26000</v>
      </c>
      <c r="J1055" s="299">
        <f t="shared" si="130"/>
        <v>96.29629629629629</v>
      </c>
    </row>
    <row r="1056" spans="1:10" s="129" customFormat="1" ht="12.75">
      <c r="A1056" s="133"/>
      <c r="B1056" s="130"/>
      <c r="C1056" s="130" t="s">
        <v>19</v>
      </c>
      <c r="D1056" s="133" t="s">
        <v>1505</v>
      </c>
      <c r="E1056" s="270" t="s">
        <v>553</v>
      </c>
      <c r="F1056" s="131" t="s">
        <v>425</v>
      </c>
      <c r="G1056" s="161">
        <v>27000</v>
      </c>
      <c r="H1056" s="161">
        <v>27000</v>
      </c>
      <c r="I1056" s="132">
        <v>26000</v>
      </c>
      <c r="J1056" s="301">
        <f t="shared" si="130"/>
        <v>96.29629629629629</v>
      </c>
    </row>
    <row r="1057" spans="1:10" s="129" customFormat="1" ht="25.5">
      <c r="A1057" s="133" t="s">
        <v>1506</v>
      </c>
      <c r="B1057" s="130" t="s">
        <v>1472</v>
      </c>
      <c r="C1057" s="130"/>
      <c r="D1057" s="133"/>
      <c r="E1057" s="133"/>
      <c r="F1057" s="159" t="s">
        <v>1507</v>
      </c>
      <c r="G1057" s="160">
        <f>0+G$1059+G$1060+G$1062</f>
        <v>40500</v>
      </c>
      <c r="H1057" s="160">
        <f>0+H$1059+H$1060+H$1062</f>
        <v>40500</v>
      </c>
      <c r="I1057" s="160">
        <f>0+I$1059+I$1060+I$1062</f>
        <v>27000</v>
      </c>
      <c r="J1057" s="299">
        <f t="shared" si="130"/>
        <v>66.66666666666666</v>
      </c>
    </row>
    <row r="1058" spans="1:10" s="129" customFormat="1" ht="12.75">
      <c r="A1058" s="133"/>
      <c r="B1058" s="130"/>
      <c r="C1058" s="130"/>
      <c r="D1058" s="133"/>
      <c r="E1058" s="133" t="s">
        <v>543</v>
      </c>
      <c r="F1058" s="131" t="s">
        <v>380</v>
      </c>
      <c r="G1058" s="160">
        <f>0+G$1059+G$1060</f>
        <v>20000</v>
      </c>
      <c r="H1058" s="160">
        <f>0+H$1059+H$1060</f>
        <v>20000</v>
      </c>
      <c r="I1058" s="160">
        <f>0+I$1059+I$1060</f>
        <v>18500</v>
      </c>
      <c r="J1058" s="299">
        <f t="shared" si="130"/>
        <v>92.5</v>
      </c>
    </row>
    <row r="1059" spans="1:10" s="129" customFormat="1" ht="12.75">
      <c r="A1059" s="133"/>
      <c r="B1059" s="130"/>
      <c r="C1059" s="130" t="s">
        <v>19</v>
      </c>
      <c r="D1059" s="133" t="s">
        <v>1508</v>
      </c>
      <c r="E1059" s="270" t="s">
        <v>545</v>
      </c>
      <c r="F1059" s="131" t="s">
        <v>387</v>
      </c>
      <c r="G1059" s="161">
        <v>7000</v>
      </c>
      <c r="H1059" s="161">
        <v>7000</v>
      </c>
      <c r="I1059" s="132">
        <v>0</v>
      </c>
      <c r="J1059" s="301" t="str">
        <f t="shared" si="130"/>
        <v>-</v>
      </c>
    </row>
    <row r="1060" spans="1:10" s="129" customFormat="1" ht="12.75">
      <c r="A1060" s="133"/>
      <c r="B1060" s="130"/>
      <c r="C1060" s="130" t="s">
        <v>19</v>
      </c>
      <c r="D1060" s="133" t="s">
        <v>1509</v>
      </c>
      <c r="E1060" s="270" t="s">
        <v>572</v>
      </c>
      <c r="F1060" s="131" t="s">
        <v>389</v>
      </c>
      <c r="G1060" s="161">
        <v>13000</v>
      </c>
      <c r="H1060" s="161">
        <v>13000</v>
      </c>
      <c r="I1060" s="132">
        <v>18500</v>
      </c>
      <c r="J1060" s="301">
        <f t="shared" si="130"/>
        <v>142.30769230769232</v>
      </c>
    </row>
    <row r="1061" spans="1:10" s="129" customFormat="1" ht="12.75">
      <c r="A1061" s="133"/>
      <c r="B1061" s="130"/>
      <c r="C1061" s="130"/>
      <c r="D1061" s="133"/>
      <c r="E1061" s="133" t="s">
        <v>550</v>
      </c>
      <c r="F1061" s="131" t="s">
        <v>391</v>
      </c>
      <c r="G1061" s="160">
        <f>0+G$1062</f>
        <v>20500</v>
      </c>
      <c r="H1061" s="160">
        <f>0+H$1062</f>
        <v>20500</v>
      </c>
      <c r="I1061" s="160">
        <f>0+I$1062</f>
        <v>8500</v>
      </c>
      <c r="J1061" s="299">
        <f t="shared" si="130"/>
        <v>41.46341463414634</v>
      </c>
    </row>
    <row r="1062" spans="1:10" s="129" customFormat="1" ht="12.75">
      <c r="A1062" s="133"/>
      <c r="B1062" s="130"/>
      <c r="C1062" s="130" t="s">
        <v>19</v>
      </c>
      <c r="D1062" s="133" t="s">
        <v>1510</v>
      </c>
      <c r="E1062" s="270" t="s">
        <v>551</v>
      </c>
      <c r="F1062" s="131" t="s">
        <v>391</v>
      </c>
      <c r="G1062" s="161">
        <v>20500</v>
      </c>
      <c r="H1062" s="161">
        <v>20500</v>
      </c>
      <c r="I1062" s="132">
        <v>8500</v>
      </c>
      <c r="J1062" s="301">
        <f t="shared" si="130"/>
        <v>41.46341463414634</v>
      </c>
    </row>
    <row r="1063" spans="1:10" s="129" customFormat="1" ht="12.75">
      <c r="A1063" s="133" t="s">
        <v>1511</v>
      </c>
      <c r="B1063" s="130" t="s">
        <v>1472</v>
      </c>
      <c r="C1063" s="130"/>
      <c r="D1063" s="133"/>
      <c r="E1063" s="133"/>
      <c r="F1063" s="159" t="s">
        <v>1512</v>
      </c>
      <c r="G1063" s="160">
        <f>0+G$1065+G$1066+G$1068+G$1070</f>
        <v>430000</v>
      </c>
      <c r="H1063" s="160">
        <f>0+H$1065+H$1066+H$1068+H$1070</f>
        <v>430000</v>
      </c>
      <c r="I1063" s="160">
        <f>0+I$1065+I$1066+I$1068+I$1070</f>
        <v>197074.49</v>
      </c>
      <c r="J1063" s="299">
        <f t="shared" si="130"/>
        <v>45.83127674418604</v>
      </c>
    </row>
    <row r="1064" spans="1:10" s="129" customFormat="1" ht="12.75">
      <c r="A1064" s="133"/>
      <c r="B1064" s="130"/>
      <c r="C1064" s="130"/>
      <c r="D1064" s="133"/>
      <c r="E1064" s="133" t="s">
        <v>543</v>
      </c>
      <c r="F1064" s="131" t="s">
        <v>380</v>
      </c>
      <c r="G1064" s="160">
        <f>0+G$1065+G$1066</f>
        <v>130000</v>
      </c>
      <c r="H1064" s="160">
        <f>0+H$1065+H$1066</f>
        <v>130000</v>
      </c>
      <c r="I1064" s="160">
        <f>0+I$1065+I$1066</f>
        <v>105499.49</v>
      </c>
      <c r="J1064" s="299">
        <f t="shared" si="130"/>
        <v>81.15345384615385</v>
      </c>
    </row>
    <row r="1065" spans="1:10" s="129" customFormat="1" ht="12.75">
      <c r="A1065" s="133"/>
      <c r="B1065" s="130"/>
      <c r="C1065" s="130" t="s">
        <v>19</v>
      </c>
      <c r="D1065" s="133" t="s">
        <v>1513</v>
      </c>
      <c r="E1065" s="270" t="s">
        <v>545</v>
      </c>
      <c r="F1065" s="131" t="s">
        <v>387</v>
      </c>
      <c r="G1065" s="161">
        <v>30000</v>
      </c>
      <c r="H1065" s="161">
        <v>30000</v>
      </c>
      <c r="I1065" s="132">
        <v>21332.5</v>
      </c>
      <c r="J1065" s="301">
        <f t="shared" si="130"/>
        <v>71.10833333333333</v>
      </c>
    </row>
    <row r="1066" spans="1:10" s="129" customFormat="1" ht="12.75">
      <c r="A1066" s="133"/>
      <c r="B1066" s="130"/>
      <c r="C1066" s="130" t="s">
        <v>19</v>
      </c>
      <c r="D1066" s="133" t="s">
        <v>1514</v>
      </c>
      <c r="E1066" s="270" t="s">
        <v>572</v>
      </c>
      <c r="F1066" s="131" t="s">
        <v>389</v>
      </c>
      <c r="G1066" s="161">
        <v>100000</v>
      </c>
      <c r="H1066" s="161">
        <v>100000</v>
      </c>
      <c r="I1066" s="132">
        <v>84166.99</v>
      </c>
      <c r="J1066" s="301">
        <f t="shared" si="130"/>
        <v>84.16699000000001</v>
      </c>
    </row>
    <row r="1067" spans="1:10" s="129" customFormat="1" ht="26.25" customHeight="1">
      <c r="A1067" s="133"/>
      <c r="B1067" s="130"/>
      <c r="C1067" s="130"/>
      <c r="D1067" s="133"/>
      <c r="E1067" s="133" t="s">
        <v>1006</v>
      </c>
      <c r="F1067" s="131" t="s">
        <v>411</v>
      </c>
      <c r="G1067" s="160">
        <f>0+G$1068</f>
        <v>50000</v>
      </c>
      <c r="H1067" s="160">
        <f>0+H$1068</f>
        <v>50000</v>
      </c>
      <c r="I1067" s="160">
        <f>0+I$1068</f>
        <v>36475</v>
      </c>
      <c r="J1067" s="299">
        <f t="shared" si="130"/>
        <v>72.95</v>
      </c>
    </row>
    <row r="1068" spans="1:10" s="129" customFormat="1" ht="25.5">
      <c r="A1068" s="133"/>
      <c r="B1068" s="130"/>
      <c r="C1068" s="130" t="s">
        <v>19</v>
      </c>
      <c r="D1068" s="133" t="s">
        <v>1515</v>
      </c>
      <c r="E1068" s="270" t="s">
        <v>1008</v>
      </c>
      <c r="F1068" s="131" t="s">
        <v>412</v>
      </c>
      <c r="G1068" s="161">
        <v>50000</v>
      </c>
      <c r="H1068" s="161">
        <v>50000</v>
      </c>
      <c r="I1068" s="132">
        <v>36475</v>
      </c>
      <c r="J1068" s="301">
        <f t="shared" si="130"/>
        <v>72.95</v>
      </c>
    </row>
    <row r="1069" spans="1:10" s="129" customFormat="1" ht="12.75">
      <c r="A1069" s="133"/>
      <c r="B1069" s="130"/>
      <c r="C1069" s="130"/>
      <c r="D1069" s="133"/>
      <c r="E1069" s="133" t="s">
        <v>552</v>
      </c>
      <c r="F1069" s="131" t="s">
        <v>268</v>
      </c>
      <c r="G1069" s="160">
        <f>0+G$1070</f>
        <v>250000</v>
      </c>
      <c r="H1069" s="160">
        <f>0+H$1070</f>
        <v>250000</v>
      </c>
      <c r="I1069" s="160">
        <f>0+I$1070</f>
        <v>55100</v>
      </c>
      <c r="J1069" s="299">
        <f t="shared" si="130"/>
        <v>22.040000000000003</v>
      </c>
    </row>
    <row r="1070" spans="1:10" s="129" customFormat="1" ht="12.75">
      <c r="A1070" s="133"/>
      <c r="B1070" s="130"/>
      <c r="C1070" s="130" t="s">
        <v>19</v>
      </c>
      <c r="D1070" s="133" t="s">
        <v>1516</v>
      </c>
      <c r="E1070" s="270" t="s">
        <v>553</v>
      </c>
      <c r="F1070" s="131" t="s">
        <v>425</v>
      </c>
      <c r="G1070" s="161">
        <v>250000</v>
      </c>
      <c r="H1070" s="161">
        <v>250000</v>
      </c>
      <c r="I1070" s="132">
        <v>55100</v>
      </c>
      <c r="J1070" s="301">
        <f t="shared" si="130"/>
        <v>22.040000000000003</v>
      </c>
    </row>
    <row r="1071" spans="1:10" s="129" customFormat="1" ht="12.75">
      <c r="A1071" s="133" t="s">
        <v>1517</v>
      </c>
      <c r="B1071" s="130" t="s">
        <v>1472</v>
      </c>
      <c r="C1071" s="130"/>
      <c r="D1071" s="133"/>
      <c r="E1071" s="133"/>
      <c r="F1071" s="159" t="s">
        <v>1518</v>
      </c>
      <c r="G1071" s="160">
        <f aca="true" t="shared" si="133" ref="G1071:I1072">0+G$1073</f>
        <v>10000</v>
      </c>
      <c r="H1071" s="160">
        <f t="shared" si="133"/>
        <v>10000</v>
      </c>
      <c r="I1071" s="160">
        <f t="shared" si="133"/>
        <v>5000</v>
      </c>
      <c r="J1071" s="299">
        <f aca="true" t="shared" si="134" ref="J1071:J1134">IF(OR($H1071=0,$I1071=0),"-",$I1071/$H1071*100)</f>
        <v>50</v>
      </c>
    </row>
    <row r="1072" spans="1:10" s="129" customFormat="1" ht="12.75">
      <c r="A1072" s="133"/>
      <c r="B1072" s="130"/>
      <c r="C1072" s="130"/>
      <c r="D1072" s="133"/>
      <c r="E1072" s="133" t="s">
        <v>552</v>
      </c>
      <c r="F1072" s="131" t="s">
        <v>268</v>
      </c>
      <c r="G1072" s="160">
        <f t="shared" si="133"/>
        <v>10000</v>
      </c>
      <c r="H1072" s="160">
        <f t="shared" si="133"/>
        <v>10000</v>
      </c>
      <c r="I1072" s="160">
        <f t="shared" si="133"/>
        <v>5000</v>
      </c>
      <c r="J1072" s="299">
        <f t="shared" si="134"/>
        <v>50</v>
      </c>
    </row>
    <row r="1073" spans="1:10" s="129" customFormat="1" ht="12.75">
      <c r="A1073" s="133"/>
      <c r="B1073" s="130"/>
      <c r="C1073" s="130" t="s">
        <v>19</v>
      </c>
      <c r="D1073" s="133" t="s">
        <v>1519</v>
      </c>
      <c r="E1073" s="270" t="s">
        <v>553</v>
      </c>
      <c r="F1073" s="131" t="s">
        <v>425</v>
      </c>
      <c r="G1073" s="161">
        <v>10000</v>
      </c>
      <c r="H1073" s="161">
        <v>10000</v>
      </c>
      <c r="I1073" s="132">
        <v>5000</v>
      </c>
      <c r="J1073" s="301">
        <f t="shared" si="134"/>
        <v>50</v>
      </c>
    </row>
    <row r="1074" spans="1:10" s="129" customFormat="1" ht="25.5">
      <c r="A1074" s="133" t="s">
        <v>1520</v>
      </c>
      <c r="B1074" s="130" t="s">
        <v>1472</v>
      </c>
      <c r="C1074" s="130"/>
      <c r="D1074" s="133"/>
      <c r="E1074" s="133"/>
      <c r="F1074" s="159" t="s">
        <v>1521</v>
      </c>
      <c r="G1074" s="160">
        <f>0+G$1076+G$1078</f>
        <v>50000</v>
      </c>
      <c r="H1074" s="160">
        <f>0+H$1076+H$1078</f>
        <v>50000</v>
      </c>
      <c r="I1074" s="160">
        <f>0+I$1076+I$1078</f>
        <v>9562.5</v>
      </c>
      <c r="J1074" s="299">
        <f t="shared" si="134"/>
        <v>19.125</v>
      </c>
    </row>
    <row r="1075" spans="1:10" s="129" customFormat="1" ht="12.75">
      <c r="A1075" s="133"/>
      <c r="B1075" s="130"/>
      <c r="C1075" s="130"/>
      <c r="D1075" s="133"/>
      <c r="E1075" s="133" t="s">
        <v>543</v>
      </c>
      <c r="F1075" s="131" t="s">
        <v>380</v>
      </c>
      <c r="G1075" s="160">
        <f>0+G$1076</f>
        <v>40000</v>
      </c>
      <c r="H1075" s="160">
        <f>0+H$1076</f>
        <v>40000</v>
      </c>
      <c r="I1075" s="160">
        <f>0+I$1076</f>
        <v>0</v>
      </c>
      <c r="J1075" s="299" t="str">
        <f t="shared" si="134"/>
        <v>-</v>
      </c>
    </row>
    <row r="1076" spans="1:10" s="129" customFormat="1" ht="12.75">
      <c r="A1076" s="133"/>
      <c r="B1076" s="130"/>
      <c r="C1076" s="130" t="s">
        <v>19</v>
      </c>
      <c r="D1076" s="133" t="s">
        <v>1522</v>
      </c>
      <c r="E1076" s="270" t="s">
        <v>545</v>
      </c>
      <c r="F1076" s="131" t="s">
        <v>387</v>
      </c>
      <c r="G1076" s="161">
        <v>40000</v>
      </c>
      <c r="H1076" s="161">
        <v>40000</v>
      </c>
      <c r="I1076" s="132">
        <v>0</v>
      </c>
      <c r="J1076" s="301" t="str">
        <f t="shared" si="134"/>
        <v>-</v>
      </c>
    </row>
    <row r="1077" spans="1:10" s="129" customFormat="1" ht="12.75">
      <c r="A1077" s="133"/>
      <c r="B1077" s="130"/>
      <c r="C1077" s="130"/>
      <c r="D1077" s="133"/>
      <c r="E1077" s="133" t="s">
        <v>552</v>
      </c>
      <c r="F1077" s="131" t="s">
        <v>268</v>
      </c>
      <c r="G1077" s="160">
        <f>0+G$1078</f>
        <v>10000</v>
      </c>
      <c r="H1077" s="160">
        <f>0+H$1078</f>
        <v>10000</v>
      </c>
      <c r="I1077" s="160">
        <f>0+I$1078</f>
        <v>9562.5</v>
      </c>
      <c r="J1077" s="299">
        <f t="shared" si="134"/>
        <v>95.625</v>
      </c>
    </row>
    <row r="1078" spans="1:10" s="129" customFormat="1" ht="12.75">
      <c r="A1078" s="133"/>
      <c r="B1078" s="130"/>
      <c r="C1078" s="130" t="s">
        <v>19</v>
      </c>
      <c r="D1078" s="133" t="s">
        <v>1523</v>
      </c>
      <c r="E1078" s="270" t="s">
        <v>553</v>
      </c>
      <c r="F1078" s="131" t="s">
        <v>425</v>
      </c>
      <c r="G1078" s="161">
        <v>10000</v>
      </c>
      <c r="H1078" s="161">
        <v>10000</v>
      </c>
      <c r="I1078" s="132">
        <v>9562.5</v>
      </c>
      <c r="J1078" s="301">
        <f t="shared" si="134"/>
        <v>95.625</v>
      </c>
    </row>
    <row r="1079" spans="1:10" s="129" customFormat="1" ht="12.75">
      <c r="A1079" s="133" t="s">
        <v>1524</v>
      </c>
      <c r="B1079" s="130" t="s">
        <v>1472</v>
      </c>
      <c r="C1079" s="130"/>
      <c r="D1079" s="133"/>
      <c r="E1079" s="133"/>
      <c r="F1079" s="159" t="s">
        <v>1525</v>
      </c>
      <c r="G1079" s="160">
        <f>0+G$1081+G$1083+G$1085</f>
        <v>850000</v>
      </c>
      <c r="H1079" s="160">
        <f>0+H$1081+H$1083+H$1085</f>
        <v>850000</v>
      </c>
      <c r="I1079" s="160">
        <f>0+I$1081+I$1083+I$1085</f>
        <v>692000</v>
      </c>
      <c r="J1079" s="299">
        <f t="shared" si="134"/>
        <v>81.41176470588235</v>
      </c>
    </row>
    <row r="1080" spans="1:10" s="129" customFormat="1" ht="12.75">
      <c r="A1080" s="133"/>
      <c r="B1080" s="130"/>
      <c r="C1080" s="130"/>
      <c r="D1080" s="133"/>
      <c r="E1080" s="133" t="s">
        <v>550</v>
      </c>
      <c r="F1080" s="131" t="s">
        <v>391</v>
      </c>
      <c r="G1080" s="160">
        <f>0+G$1081</f>
        <v>60000</v>
      </c>
      <c r="H1080" s="160">
        <f>0+H$1081</f>
        <v>60000</v>
      </c>
      <c r="I1080" s="160">
        <f>0+I$1081</f>
        <v>60000</v>
      </c>
      <c r="J1080" s="299">
        <f t="shared" si="134"/>
        <v>100</v>
      </c>
    </row>
    <row r="1081" spans="1:10" s="129" customFormat="1" ht="12.75">
      <c r="A1081" s="133"/>
      <c r="B1081" s="130"/>
      <c r="C1081" s="130" t="s">
        <v>19</v>
      </c>
      <c r="D1081" s="133" t="s">
        <v>1526</v>
      </c>
      <c r="E1081" s="270" t="s">
        <v>551</v>
      </c>
      <c r="F1081" s="131" t="s">
        <v>391</v>
      </c>
      <c r="G1081" s="161">
        <v>60000</v>
      </c>
      <c r="H1081" s="161">
        <v>60000</v>
      </c>
      <c r="I1081" s="132">
        <v>60000</v>
      </c>
      <c r="J1081" s="301">
        <f t="shared" si="134"/>
        <v>100</v>
      </c>
    </row>
    <row r="1082" spans="1:10" s="129" customFormat="1" ht="26.25" customHeight="1">
      <c r="A1082" s="133"/>
      <c r="B1082" s="130"/>
      <c r="C1082" s="130"/>
      <c r="D1082" s="133"/>
      <c r="E1082" s="133" t="s">
        <v>1006</v>
      </c>
      <c r="F1082" s="131" t="s">
        <v>411</v>
      </c>
      <c r="G1082" s="160">
        <f>0+G$1083</f>
        <v>98000</v>
      </c>
      <c r="H1082" s="160">
        <f>0+H$1083</f>
        <v>98000</v>
      </c>
      <c r="I1082" s="160">
        <f>0+I$1083</f>
        <v>93000</v>
      </c>
      <c r="J1082" s="299">
        <f t="shared" si="134"/>
        <v>94.89795918367348</v>
      </c>
    </row>
    <row r="1083" spans="1:10" s="129" customFormat="1" ht="25.5">
      <c r="A1083" s="133"/>
      <c r="B1083" s="130"/>
      <c r="C1083" s="130" t="s">
        <v>19</v>
      </c>
      <c r="D1083" s="133" t="s">
        <v>1527</v>
      </c>
      <c r="E1083" s="270" t="s">
        <v>1008</v>
      </c>
      <c r="F1083" s="131" t="s">
        <v>412</v>
      </c>
      <c r="G1083" s="161">
        <v>98000</v>
      </c>
      <c r="H1083" s="161">
        <v>98000</v>
      </c>
      <c r="I1083" s="132">
        <v>93000</v>
      </c>
      <c r="J1083" s="301">
        <f t="shared" si="134"/>
        <v>94.89795918367348</v>
      </c>
    </row>
    <row r="1084" spans="1:10" s="129" customFormat="1" ht="12.75">
      <c r="A1084" s="133"/>
      <c r="B1084" s="130"/>
      <c r="C1084" s="130"/>
      <c r="D1084" s="133"/>
      <c r="E1084" s="133" t="s">
        <v>552</v>
      </c>
      <c r="F1084" s="131" t="s">
        <v>268</v>
      </c>
      <c r="G1084" s="160">
        <f>0+G$1085</f>
        <v>692000</v>
      </c>
      <c r="H1084" s="160">
        <f>0+H$1085</f>
        <v>692000</v>
      </c>
      <c r="I1084" s="160">
        <f>0+I$1085</f>
        <v>539000</v>
      </c>
      <c r="J1084" s="299">
        <f t="shared" si="134"/>
        <v>77.89017341040463</v>
      </c>
    </row>
    <row r="1085" spans="1:10" s="129" customFormat="1" ht="12.75">
      <c r="A1085" s="133"/>
      <c r="B1085" s="130"/>
      <c r="C1085" s="130" t="s">
        <v>19</v>
      </c>
      <c r="D1085" s="133" t="s">
        <v>1528</v>
      </c>
      <c r="E1085" s="270" t="s">
        <v>553</v>
      </c>
      <c r="F1085" s="131" t="s">
        <v>425</v>
      </c>
      <c r="G1085" s="161">
        <v>692000</v>
      </c>
      <c r="H1085" s="161">
        <v>692000</v>
      </c>
      <c r="I1085" s="132">
        <v>539000</v>
      </c>
      <c r="J1085" s="301">
        <f t="shared" si="134"/>
        <v>77.89017341040463</v>
      </c>
    </row>
    <row r="1086" spans="1:10" s="129" customFormat="1" ht="25.5">
      <c r="A1086" s="133" t="s">
        <v>1529</v>
      </c>
      <c r="B1086" s="130" t="s">
        <v>1472</v>
      </c>
      <c r="C1086" s="130"/>
      <c r="D1086" s="133"/>
      <c r="E1086" s="133"/>
      <c r="F1086" s="159" t="s">
        <v>1530</v>
      </c>
      <c r="G1086" s="160">
        <f aca="true" t="shared" si="135" ref="G1086:I1087">0+G$1088</f>
        <v>1002200</v>
      </c>
      <c r="H1086" s="160">
        <f t="shared" si="135"/>
        <v>1002950</v>
      </c>
      <c r="I1086" s="160">
        <f t="shared" si="135"/>
        <v>1002921.25</v>
      </c>
      <c r="J1086" s="299">
        <f t="shared" si="134"/>
        <v>99.9971334563039</v>
      </c>
    </row>
    <row r="1087" spans="1:10" s="129" customFormat="1" ht="12.75">
      <c r="A1087" s="133"/>
      <c r="B1087" s="130"/>
      <c r="C1087" s="130"/>
      <c r="D1087" s="133"/>
      <c r="E1087" s="133" t="s">
        <v>552</v>
      </c>
      <c r="F1087" s="131" t="s">
        <v>268</v>
      </c>
      <c r="G1087" s="160">
        <f t="shared" si="135"/>
        <v>1002200</v>
      </c>
      <c r="H1087" s="160">
        <f t="shared" si="135"/>
        <v>1002950</v>
      </c>
      <c r="I1087" s="160">
        <f t="shared" si="135"/>
        <v>1002921.25</v>
      </c>
      <c r="J1087" s="299">
        <f t="shared" si="134"/>
        <v>99.9971334563039</v>
      </c>
    </row>
    <row r="1088" spans="1:10" s="129" customFormat="1" ht="12.75">
      <c r="A1088" s="133"/>
      <c r="B1088" s="130"/>
      <c r="C1088" s="130" t="s">
        <v>19</v>
      </c>
      <c r="D1088" s="133" t="s">
        <v>1531</v>
      </c>
      <c r="E1088" s="270" t="s">
        <v>553</v>
      </c>
      <c r="F1088" s="131" t="s">
        <v>425</v>
      </c>
      <c r="G1088" s="161">
        <v>1002200</v>
      </c>
      <c r="H1088" s="161">
        <v>1002950</v>
      </c>
      <c r="I1088" s="132">
        <v>1002921.25</v>
      </c>
      <c r="J1088" s="301">
        <f t="shared" si="134"/>
        <v>99.9971334563039</v>
      </c>
    </row>
    <row r="1089" spans="1:10" s="129" customFormat="1" ht="12.75">
      <c r="A1089" s="133" t="s">
        <v>1532</v>
      </c>
      <c r="B1089" s="130"/>
      <c r="C1089" s="130"/>
      <c r="D1089" s="133"/>
      <c r="E1089" s="133"/>
      <c r="F1089" s="159" t="s">
        <v>1533</v>
      </c>
      <c r="G1089" s="160">
        <f>0+G$1090</f>
        <v>100000</v>
      </c>
      <c r="H1089" s="160">
        <f>0+H$1090</f>
        <v>99250</v>
      </c>
      <c r="I1089" s="160">
        <f>0+I$1090</f>
        <v>19786.3</v>
      </c>
      <c r="J1089" s="299">
        <f t="shared" si="134"/>
        <v>19.935818639798487</v>
      </c>
    </row>
    <row r="1090" spans="1:10" s="129" customFormat="1" ht="25.5">
      <c r="A1090" s="133" t="s">
        <v>1534</v>
      </c>
      <c r="B1090" s="130" t="s">
        <v>1472</v>
      </c>
      <c r="C1090" s="130"/>
      <c r="D1090" s="133"/>
      <c r="E1090" s="133"/>
      <c r="F1090" s="159" t="s">
        <v>1535</v>
      </c>
      <c r="G1090" s="160">
        <f aca="true" t="shared" si="136" ref="G1090:I1091">0+G$1092</f>
        <v>100000</v>
      </c>
      <c r="H1090" s="160">
        <f t="shared" si="136"/>
        <v>99250</v>
      </c>
      <c r="I1090" s="160">
        <f t="shared" si="136"/>
        <v>19786.3</v>
      </c>
      <c r="J1090" s="299">
        <f t="shared" si="134"/>
        <v>19.935818639798487</v>
      </c>
    </row>
    <row r="1091" spans="1:10" s="129" customFormat="1" ht="12.75">
      <c r="A1091" s="133"/>
      <c r="B1091" s="130"/>
      <c r="C1091" s="130"/>
      <c r="D1091" s="133"/>
      <c r="E1091" s="133" t="s">
        <v>550</v>
      </c>
      <c r="F1091" s="131" t="s">
        <v>391</v>
      </c>
      <c r="G1091" s="160">
        <f t="shared" si="136"/>
        <v>100000</v>
      </c>
      <c r="H1091" s="160">
        <f t="shared" si="136"/>
        <v>99250</v>
      </c>
      <c r="I1091" s="160">
        <f t="shared" si="136"/>
        <v>19786.3</v>
      </c>
      <c r="J1091" s="299">
        <f t="shared" si="134"/>
        <v>19.935818639798487</v>
      </c>
    </row>
    <row r="1092" spans="1:10" s="129" customFormat="1" ht="25.5">
      <c r="A1092" s="133"/>
      <c r="B1092" s="130"/>
      <c r="C1092" s="130" t="s">
        <v>19</v>
      </c>
      <c r="D1092" s="133" t="s">
        <v>1536</v>
      </c>
      <c r="E1092" s="270" t="s">
        <v>952</v>
      </c>
      <c r="F1092" s="131" t="s">
        <v>392</v>
      </c>
      <c r="G1092" s="161">
        <v>100000</v>
      </c>
      <c r="H1092" s="161">
        <v>99250</v>
      </c>
      <c r="I1092" s="132">
        <v>19786.3</v>
      </c>
      <c r="J1092" s="301">
        <f t="shared" si="134"/>
        <v>19.935818639798487</v>
      </c>
    </row>
    <row r="1093" spans="1:10" s="129" customFormat="1" ht="25.5">
      <c r="A1093" s="133" t="s">
        <v>1537</v>
      </c>
      <c r="B1093" s="130"/>
      <c r="C1093" s="130"/>
      <c r="D1093" s="133"/>
      <c r="E1093" s="133"/>
      <c r="F1093" s="159" t="s">
        <v>1538</v>
      </c>
      <c r="G1093" s="160">
        <f>0+G$1094+G$1115</f>
        <v>2316000</v>
      </c>
      <c r="H1093" s="160">
        <f>0+H$1094+H$1115</f>
        <v>2316000</v>
      </c>
      <c r="I1093" s="160">
        <f>0+I$1094+I$1115</f>
        <v>1972454.28</v>
      </c>
      <c r="J1093" s="299">
        <f t="shared" si="134"/>
        <v>85.16641968911918</v>
      </c>
    </row>
    <row r="1094" spans="1:10" s="129" customFormat="1" ht="25.5">
      <c r="A1094" s="133" t="s">
        <v>1539</v>
      </c>
      <c r="B1094" s="130" t="s">
        <v>1472</v>
      </c>
      <c r="C1094" s="130"/>
      <c r="D1094" s="133"/>
      <c r="E1094" s="133"/>
      <c r="F1094" s="159" t="s">
        <v>1540</v>
      </c>
      <c r="G1094" s="160">
        <f>0+G$1096+G$1097+G$1098+G$1099+G$1101+G$1102+G$1103+G$1104+G$1105+G$1106+G$1107+G$1108+G$1110+G$1111+G$1113+G$1114</f>
        <v>2036000</v>
      </c>
      <c r="H1094" s="160">
        <f>0+H$1096+H$1097+H$1098+H$1099+H$1101+H$1102+H$1103+H$1104+H$1105+H$1106+H$1107+H$1108+H$1110+H$1111+H$1113+H$1114</f>
        <v>2036000</v>
      </c>
      <c r="I1094" s="160">
        <f>0+I$1096+I$1097+I$1098+I$1099+I$1101+I$1102+I$1103+I$1104+I$1105+I$1106+I$1107+I$1108+I$1110+I$1111+I$1113+I$1114</f>
        <v>1784402.78</v>
      </c>
      <c r="J1094" s="299">
        <f t="shared" si="134"/>
        <v>87.64257269155206</v>
      </c>
    </row>
    <row r="1095" spans="1:10" s="129" customFormat="1" ht="12.75">
      <c r="A1095" s="133"/>
      <c r="B1095" s="130"/>
      <c r="C1095" s="130"/>
      <c r="D1095" s="133"/>
      <c r="E1095" s="133" t="s">
        <v>569</v>
      </c>
      <c r="F1095" s="131" t="s">
        <v>373</v>
      </c>
      <c r="G1095" s="160">
        <f>0+G$1096+G$1097+G$1098+G$1099</f>
        <v>770000</v>
      </c>
      <c r="H1095" s="160">
        <f>0+H$1096+H$1097+H$1098+H$1099</f>
        <v>781140</v>
      </c>
      <c r="I1095" s="160">
        <f>0+I$1096+I$1097+I$1098+I$1099</f>
        <v>781135.09</v>
      </c>
      <c r="J1095" s="299">
        <f t="shared" si="134"/>
        <v>99.99937143149755</v>
      </c>
    </row>
    <row r="1096" spans="1:10" s="129" customFormat="1" ht="12.75">
      <c r="A1096" s="133"/>
      <c r="B1096" s="130"/>
      <c r="C1096" s="130" t="s">
        <v>19</v>
      </c>
      <c r="D1096" s="133" t="s">
        <v>1541</v>
      </c>
      <c r="E1096" s="270" t="s">
        <v>1025</v>
      </c>
      <c r="F1096" s="131" t="s">
        <v>374</v>
      </c>
      <c r="G1096" s="161">
        <v>40000</v>
      </c>
      <c r="H1096" s="161">
        <v>40000</v>
      </c>
      <c r="I1096" s="132">
        <v>36068.99</v>
      </c>
      <c r="J1096" s="301">
        <f t="shared" si="134"/>
        <v>90.17247499999999</v>
      </c>
    </row>
    <row r="1097" spans="1:10" s="129" customFormat="1" ht="12.75">
      <c r="A1097" s="133"/>
      <c r="B1097" s="130"/>
      <c r="C1097" s="130" t="s">
        <v>19</v>
      </c>
      <c r="D1097" s="133" t="s">
        <v>1542</v>
      </c>
      <c r="E1097" s="270" t="s">
        <v>571</v>
      </c>
      <c r="F1097" s="131" t="s">
        <v>376</v>
      </c>
      <c r="G1097" s="161">
        <v>600000</v>
      </c>
      <c r="H1097" s="161">
        <v>611140</v>
      </c>
      <c r="I1097" s="132">
        <v>614139.59</v>
      </c>
      <c r="J1097" s="301">
        <f t="shared" si="134"/>
        <v>100.49081879765683</v>
      </c>
    </row>
    <row r="1098" spans="1:10" s="129" customFormat="1" ht="25.5">
      <c r="A1098" s="133"/>
      <c r="B1098" s="130"/>
      <c r="C1098" s="130" t="s">
        <v>19</v>
      </c>
      <c r="D1098" s="133" t="s">
        <v>1543</v>
      </c>
      <c r="E1098" s="270" t="s">
        <v>1165</v>
      </c>
      <c r="F1098" s="131" t="s">
        <v>377</v>
      </c>
      <c r="G1098" s="161">
        <v>110000</v>
      </c>
      <c r="H1098" s="161">
        <v>110000</v>
      </c>
      <c r="I1098" s="132">
        <v>115891.01</v>
      </c>
      <c r="J1098" s="301">
        <f t="shared" si="134"/>
        <v>105.35546363636364</v>
      </c>
    </row>
    <row r="1099" spans="1:10" s="129" customFormat="1" ht="12.75">
      <c r="A1099" s="133"/>
      <c r="B1099" s="130"/>
      <c r="C1099" s="130" t="s">
        <v>19</v>
      </c>
      <c r="D1099" s="133" t="s">
        <v>1544</v>
      </c>
      <c r="E1099" s="270" t="s">
        <v>806</v>
      </c>
      <c r="F1099" s="131" t="s">
        <v>378</v>
      </c>
      <c r="G1099" s="161">
        <v>20000</v>
      </c>
      <c r="H1099" s="161">
        <v>20000</v>
      </c>
      <c r="I1099" s="132">
        <v>15035.5</v>
      </c>
      <c r="J1099" s="301">
        <f t="shared" si="134"/>
        <v>75.1775</v>
      </c>
    </row>
    <row r="1100" spans="1:10" s="129" customFormat="1" ht="12.75">
      <c r="A1100" s="133"/>
      <c r="B1100" s="130"/>
      <c r="C1100" s="130"/>
      <c r="D1100" s="133"/>
      <c r="E1100" s="133" t="s">
        <v>543</v>
      </c>
      <c r="F1100" s="131" t="s">
        <v>380</v>
      </c>
      <c r="G1100" s="160">
        <f>0+G$1101+G$1102+G$1103+G$1104+G$1105+G$1106+G$1107+G$1108</f>
        <v>1225000</v>
      </c>
      <c r="H1100" s="160">
        <f>0+H$1101+H$1102+H$1103+H$1104+H$1105+H$1106+H$1107+H$1108</f>
        <v>1213860</v>
      </c>
      <c r="I1100" s="160">
        <f>0+I$1101+I$1102+I$1103+I$1104+I$1105+I$1106+I$1107+I$1108</f>
        <v>969039.3400000001</v>
      </c>
      <c r="J1100" s="299">
        <f t="shared" si="134"/>
        <v>79.83122765393045</v>
      </c>
    </row>
    <row r="1101" spans="1:10" s="129" customFormat="1" ht="12.75">
      <c r="A1101" s="133"/>
      <c r="B1101" s="130"/>
      <c r="C1101" s="130" t="s">
        <v>19</v>
      </c>
      <c r="D1101" s="133" t="s">
        <v>1545</v>
      </c>
      <c r="E1101" s="270" t="s">
        <v>819</v>
      </c>
      <c r="F1101" s="131" t="s">
        <v>381</v>
      </c>
      <c r="G1101" s="161">
        <v>100000</v>
      </c>
      <c r="H1101" s="161">
        <v>100000</v>
      </c>
      <c r="I1101" s="132">
        <v>83556.11</v>
      </c>
      <c r="J1101" s="301">
        <f t="shared" si="134"/>
        <v>83.55611</v>
      </c>
    </row>
    <row r="1102" spans="1:10" s="129" customFormat="1" ht="12.75">
      <c r="A1102" s="133"/>
      <c r="B1102" s="130"/>
      <c r="C1102" s="130" t="s">
        <v>1546</v>
      </c>
      <c r="D1102" s="133" t="s">
        <v>1547</v>
      </c>
      <c r="E1102" s="270" t="s">
        <v>800</v>
      </c>
      <c r="F1102" s="131" t="s">
        <v>382</v>
      </c>
      <c r="G1102" s="161">
        <v>30000</v>
      </c>
      <c r="H1102" s="161">
        <v>30000</v>
      </c>
      <c r="I1102" s="132">
        <v>32377.71</v>
      </c>
      <c r="J1102" s="301">
        <f t="shared" si="134"/>
        <v>107.92569999999999</v>
      </c>
    </row>
    <row r="1103" spans="1:10" s="129" customFormat="1" ht="12.75">
      <c r="A1103" s="133"/>
      <c r="B1103" s="130"/>
      <c r="C1103" s="130" t="s">
        <v>19</v>
      </c>
      <c r="D1103" s="133" t="s">
        <v>1548</v>
      </c>
      <c r="E1103" s="270" t="s">
        <v>544</v>
      </c>
      <c r="F1103" s="131" t="s">
        <v>383</v>
      </c>
      <c r="G1103" s="161">
        <v>35000</v>
      </c>
      <c r="H1103" s="161">
        <v>35000</v>
      </c>
      <c r="I1103" s="132">
        <v>37010.75</v>
      </c>
      <c r="J1103" s="301">
        <f t="shared" si="134"/>
        <v>105.745</v>
      </c>
    </row>
    <row r="1104" spans="1:10" s="129" customFormat="1" ht="12.75">
      <c r="A1104" s="133"/>
      <c r="B1104" s="130"/>
      <c r="C1104" s="130" t="s">
        <v>19</v>
      </c>
      <c r="D1104" s="133" t="s">
        <v>1549</v>
      </c>
      <c r="E1104" s="270" t="s">
        <v>809</v>
      </c>
      <c r="F1104" s="131" t="s">
        <v>384</v>
      </c>
      <c r="G1104" s="161">
        <v>160000</v>
      </c>
      <c r="H1104" s="161">
        <v>160000</v>
      </c>
      <c r="I1104" s="132">
        <v>88590.31</v>
      </c>
      <c r="J1104" s="301">
        <f t="shared" si="134"/>
        <v>55.36894375</v>
      </c>
    </row>
    <row r="1105" spans="1:10" s="129" customFormat="1" ht="12.75">
      <c r="A1105" s="133"/>
      <c r="B1105" s="130"/>
      <c r="C1105" s="130" t="s">
        <v>19</v>
      </c>
      <c r="D1105" s="133" t="s">
        <v>1550</v>
      </c>
      <c r="E1105" s="270" t="s">
        <v>915</v>
      </c>
      <c r="F1105" s="131" t="s">
        <v>385</v>
      </c>
      <c r="G1105" s="161">
        <v>80000</v>
      </c>
      <c r="H1105" s="161">
        <v>80000</v>
      </c>
      <c r="I1105" s="132">
        <v>74899.58</v>
      </c>
      <c r="J1105" s="301">
        <f t="shared" si="134"/>
        <v>93.624475</v>
      </c>
    </row>
    <row r="1106" spans="1:10" s="129" customFormat="1" ht="12.75">
      <c r="A1106" s="133"/>
      <c r="B1106" s="130"/>
      <c r="C1106" s="130" t="s">
        <v>19</v>
      </c>
      <c r="D1106" s="133" t="s">
        <v>1551</v>
      </c>
      <c r="E1106" s="270" t="s">
        <v>545</v>
      </c>
      <c r="F1106" s="131" t="s">
        <v>387</v>
      </c>
      <c r="G1106" s="161">
        <v>120000</v>
      </c>
      <c r="H1106" s="161">
        <v>120000</v>
      </c>
      <c r="I1106" s="132">
        <v>114415.09</v>
      </c>
      <c r="J1106" s="301">
        <f t="shared" si="134"/>
        <v>95.34590833333333</v>
      </c>
    </row>
    <row r="1107" spans="1:10" s="129" customFormat="1" ht="12.75">
      <c r="A1107" s="133"/>
      <c r="B1107" s="130"/>
      <c r="C1107" s="130" t="s">
        <v>19</v>
      </c>
      <c r="D1107" s="133" t="s">
        <v>1552</v>
      </c>
      <c r="E1107" s="270" t="s">
        <v>1175</v>
      </c>
      <c r="F1107" s="131" t="s">
        <v>388</v>
      </c>
      <c r="G1107" s="161">
        <v>100000</v>
      </c>
      <c r="H1107" s="161">
        <v>100000</v>
      </c>
      <c r="I1107" s="132">
        <v>34375</v>
      </c>
      <c r="J1107" s="301">
        <f t="shared" si="134"/>
        <v>34.375</v>
      </c>
    </row>
    <row r="1108" spans="1:10" s="129" customFormat="1" ht="12.75">
      <c r="A1108" s="133"/>
      <c r="B1108" s="130"/>
      <c r="C1108" s="130" t="s">
        <v>19</v>
      </c>
      <c r="D1108" s="133" t="s">
        <v>1553</v>
      </c>
      <c r="E1108" s="270" t="s">
        <v>572</v>
      </c>
      <c r="F1108" s="131" t="s">
        <v>389</v>
      </c>
      <c r="G1108" s="161">
        <v>600000</v>
      </c>
      <c r="H1108" s="161">
        <v>588860</v>
      </c>
      <c r="I1108" s="132">
        <v>503814.79</v>
      </c>
      <c r="J1108" s="301">
        <f t="shared" si="134"/>
        <v>85.55765207349793</v>
      </c>
    </row>
    <row r="1109" spans="1:10" s="129" customFormat="1" ht="12.75">
      <c r="A1109" s="133"/>
      <c r="B1109" s="130"/>
      <c r="C1109" s="130"/>
      <c r="D1109" s="133"/>
      <c r="E1109" s="133" t="s">
        <v>550</v>
      </c>
      <c r="F1109" s="131" t="s">
        <v>391</v>
      </c>
      <c r="G1109" s="160">
        <f>0+G$1110+G$1111</f>
        <v>6000</v>
      </c>
      <c r="H1109" s="160">
        <f>0+H$1110+H$1111</f>
        <v>6000</v>
      </c>
      <c r="I1109" s="160">
        <f>0+I$1110+I$1111</f>
        <v>5835.43</v>
      </c>
      <c r="J1109" s="299">
        <f t="shared" si="134"/>
        <v>97.25716666666668</v>
      </c>
    </row>
    <row r="1110" spans="1:10" s="129" customFormat="1" ht="12.75">
      <c r="A1110" s="133"/>
      <c r="B1110" s="130"/>
      <c r="C1110" s="130" t="s">
        <v>19</v>
      </c>
      <c r="D1110" s="133" t="s">
        <v>1554</v>
      </c>
      <c r="E1110" s="270" t="s">
        <v>617</v>
      </c>
      <c r="F1110" s="131" t="s">
        <v>396</v>
      </c>
      <c r="G1110" s="161">
        <v>1000</v>
      </c>
      <c r="H1110" s="161">
        <v>1000</v>
      </c>
      <c r="I1110" s="132">
        <v>680</v>
      </c>
      <c r="J1110" s="301">
        <f t="shared" si="134"/>
        <v>68</v>
      </c>
    </row>
    <row r="1111" spans="1:10" s="129" customFormat="1" ht="12.75">
      <c r="A1111" s="133"/>
      <c r="B1111" s="130"/>
      <c r="C1111" s="130" t="s">
        <v>19</v>
      </c>
      <c r="D1111" s="133" t="s">
        <v>1555</v>
      </c>
      <c r="E1111" s="270" t="s">
        <v>551</v>
      </c>
      <c r="F1111" s="131" t="s">
        <v>391</v>
      </c>
      <c r="G1111" s="161">
        <v>5000</v>
      </c>
      <c r="H1111" s="161">
        <v>5000</v>
      </c>
      <c r="I1111" s="132">
        <v>5155.43</v>
      </c>
      <c r="J1111" s="301">
        <f t="shared" si="134"/>
        <v>103.10860000000002</v>
      </c>
    </row>
    <row r="1112" spans="1:10" s="129" customFormat="1" ht="12.75">
      <c r="A1112" s="133"/>
      <c r="B1112" s="130"/>
      <c r="C1112" s="130"/>
      <c r="D1112" s="133"/>
      <c r="E1112" s="133" t="s">
        <v>619</v>
      </c>
      <c r="F1112" s="131" t="s">
        <v>404</v>
      </c>
      <c r="G1112" s="160">
        <f>0+G$1113+G$1114</f>
        <v>35000</v>
      </c>
      <c r="H1112" s="160">
        <f>0+H$1113+H$1114</f>
        <v>35000</v>
      </c>
      <c r="I1112" s="160">
        <f>0+I$1113+I$1114</f>
        <v>28392.92</v>
      </c>
      <c r="J1112" s="299">
        <f t="shared" si="134"/>
        <v>81.12262857142856</v>
      </c>
    </row>
    <row r="1113" spans="1:10" s="129" customFormat="1" ht="12.75">
      <c r="A1113" s="133"/>
      <c r="B1113" s="130"/>
      <c r="C1113" s="130" t="s">
        <v>19</v>
      </c>
      <c r="D1113" s="133" t="s">
        <v>1556</v>
      </c>
      <c r="E1113" s="270" t="s">
        <v>621</v>
      </c>
      <c r="F1113" s="131" t="s">
        <v>407</v>
      </c>
      <c r="G1113" s="161">
        <v>30000</v>
      </c>
      <c r="H1113" s="161">
        <v>30000</v>
      </c>
      <c r="I1113" s="132">
        <v>24730.42</v>
      </c>
      <c r="J1113" s="301">
        <f t="shared" si="134"/>
        <v>82.43473333333333</v>
      </c>
    </row>
    <row r="1114" spans="1:10" s="129" customFormat="1" ht="12.75">
      <c r="A1114" s="133"/>
      <c r="B1114" s="130"/>
      <c r="C1114" s="130" t="s">
        <v>19</v>
      </c>
      <c r="D1114" s="133" t="s">
        <v>1557</v>
      </c>
      <c r="E1114" s="270" t="s">
        <v>623</v>
      </c>
      <c r="F1114" s="131" t="s">
        <v>408</v>
      </c>
      <c r="G1114" s="161">
        <v>5000</v>
      </c>
      <c r="H1114" s="161">
        <v>5000</v>
      </c>
      <c r="I1114" s="132">
        <v>3662.5</v>
      </c>
      <c r="J1114" s="301">
        <f t="shared" si="134"/>
        <v>73.25</v>
      </c>
    </row>
    <row r="1115" spans="1:10" s="129" customFormat="1" ht="38.25">
      <c r="A1115" s="133" t="s">
        <v>1558</v>
      </c>
      <c r="B1115" s="130" t="s">
        <v>1472</v>
      </c>
      <c r="C1115" s="130"/>
      <c r="D1115" s="133"/>
      <c r="E1115" s="133"/>
      <c r="F1115" s="159" t="s">
        <v>2705</v>
      </c>
      <c r="G1115" s="160">
        <f aca="true" t="shared" si="137" ref="G1115:I1116">0+G$1117+G$1118+G$1119</f>
        <v>280000</v>
      </c>
      <c r="H1115" s="160">
        <f t="shared" si="137"/>
        <v>280000</v>
      </c>
      <c r="I1115" s="160">
        <f t="shared" si="137"/>
        <v>188051.5</v>
      </c>
      <c r="J1115" s="299">
        <f t="shared" si="134"/>
        <v>67.16125</v>
      </c>
    </row>
    <row r="1116" spans="1:10" s="129" customFormat="1" ht="12.75">
      <c r="A1116" s="133"/>
      <c r="B1116" s="130"/>
      <c r="C1116" s="130"/>
      <c r="D1116" s="133"/>
      <c r="E1116" s="133" t="s">
        <v>812</v>
      </c>
      <c r="F1116" s="131" t="s">
        <v>445</v>
      </c>
      <c r="G1116" s="160">
        <f t="shared" si="137"/>
        <v>280000</v>
      </c>
      <c r="H1116" s="160">
        <f t="shared" si="137"/>
        <v>280000</v>
      </c>
      <c r="I1116" s="160">
        <f t="shared" si="137"/>
        <v>188051.5</v>
      </c>
      <c r="J1116" s="299">
        <f t="shared" si="134"/>
        <v>67.16125</v>
      </c>
    </row>
    <row r="1117" spans="1:10" s="129" customFormat="1" ht="12.75">
      <c r="A1117" s="133"/>
      <c r="B1117" s="130"/>
      <c r="C1117" s="130" t="s">
        <v>321</v>
      </c>
      <c r="D1117" s="133" t="s">
        <v>1559</v>
      </c>
      <c r="E1117" s="270" t="s">
        <v>1032</v>
      </c>
      <c r="F1117" s="131" t="s">
        <v>446</v>
      </c>
      <c r="G1117" s="161">
        <v>65000</v>
      </c>
      <c r="H1117" s="161">
        <v>65000</v>
      </c>
      <c r="I1117" s="132">
        <v>31053.49</v>
      </c>
      <c r="J1117" s="301">
        <f t="shared" si="134"/>
        <v>47.7746</v>
      </c>
    </row>
    <row r="1118" spans="1:10" s="129" customFormat="1" ht="12.75">
      <c r="A1118" s="133"/>
      <c r="B1118" s="130"/>
      <c r="C1118" s="130" t="s">
        <v>321</v>
      </c>
      <c r="D1118" s="133" t="s">
        <v>1560</v>
      </c>
      <c r="E1118" s="270" t="s">
        <v>1036</v>
      </c>
      <c r="F1118" s="131" t="s">
        <v>450</v>
      </c>
      <c r="G1118" s="161">
        <v>35000</v>
      </c>
      <c r="H1118" s="161">
        <v>35000</v>
      </c>
      <c r="I1118" s="132">
        <v>31422.5</v>
      </c>
      <c r="J1118" s="301">
        <f t="shared" si="134"/>
        <v>89.77857142857142</v>
      </c>
    </row>
    <row r="1119" spans="1:10" s="129" customFormat="1" ht="12.75">
      <c r="A1119" s="133"/>
      <c r="B1119" s="130"/>
      <c r="C1119" s="130" t="s">
        <v>321</v>
      </c>
      <c r="D1119" s="133" t="s">
        <v>1561</v>
      </c>
      <c r="E1119" s="270" t="s">
        <v>814</v>
      </c>
      <c r="F1119" s="131" t="s">
        <v>452</v>
      </c>
      <c r="G1119" s="161">
        <v>180000</v>
      </c>
      <c r="H1119" s="161">
        <v>180000</v>
      </c>
      <c r="I1119" s="132">
        <v>125575.51</v>
      </c>
      <c r="J1119" s="301">
        <f t="shared" si="134"/>
        <v>69.76417222222221</v>
      </c>
    </row>
    <row r="1120" spans="1:10" s="129" customFormat="1" ht="25.5">
      <c r="A1120" s="133" t="s">
        <v>1562</v>
      </c>
      <c r="B1120" s="130"/>
      <c r="C1120" s="130"/>
      <c r="D1120" s="133"/>
      <c r="E1120" s="133"/>
      <c r="F1120" s="159" t="s">
        <v>1563</v>
      </c>
      <c r="G1120" s="160">
        <f>0+G$1121+G$1135+G$1138+G$1147+G$1152+G$1160+G$1163+G$1166</f>
        <v>13212350</v>
      </c>
      <c r="H1120" s="160">
        <f>0+H$1121+H$1135+H$1138+H$1147+H$1152+H$1160+H$1163+H$1166</f>
        <v>13212350</v>
      </c>
      <c r="I1120" s="160">
        <f>0+I$1121+I$1135+I$1138+I$1147+I$1152+I$1160+I$1163+I$1166</f>
        <v>11444455.760000002</v>
      </c>
      <c r="J1120" s="299">
        <f t="shared" si="134"/>
        <v>86.61938080659385</v>
      </c>
    </row>
    <row r="1121" spans="1:10" s="129" customFormat="1" ht="12.75">
      <c r="A1121" s="133" t="s">
        <v>1564</v>
      </c>
      <c r="B1121" s="130" t="s">
        <v>1472</v>
      </c>
      <c r="C1121" s="130"/>
      <c r="D1121" s="133"/>
      <c r="E1121" s="133"/>
      <c r="F1121" s="159" t="s">
        <v>1565</v>
      </c>
      <c r="G1121" s="160">
        <f>0+G$1123+G$1124+G$1126+G$1127+G$1128+G$1129+G$1130+G$1132+G$1134</f>
        <v>1273650</v>
      </c>
      <c r="H1121" s="160">
        <f>0+H$1123+H$1124+H$1126+H$1127+H$1128+H$1129+H$1130+H$1132+H$1134</f>
        <v>1273650</v>
      </c>
      <c r="I1121" s="160">
        <f>0+I$1123+I$1124+I$1126+I$1127+I$1128+I$1129+I$1130+I$1132+I$1134</f>
        <v>1083481.29</v>
      </c>
      <c r="J1121" s="299">
        <f t="shared" si="134"/>
        <v>85.0689977623366</v>
      </c>
    </row>
    <row r="1122" spans="1:10" s="129" customFormat="1" ht="12.75">
      <c r="A1122" s="133"/>
      <c r="B1122" s="130"/>
      <c r="C1122" s="130"/>
      <c r="D1122" s="133"/>
      <c r="E1122" s="133" t="s">
        <v>569</v>
      </c>
      <c r="F1122" s="131" t="s">
        <v>373</v>
      </c>
      <c r="G1122" s="160">
        <f>0+G$1123+G$1124</f>
        <v>12000</v>
      </c>
      <c r="H1122" s="160">
        <f>0+H$1123+H$1124</f>
        <v>17310</v>
      </c>
      <c r="I1122" s="160">
        <f>0+I$1123+I$1124</f>
        <v>17303.66</v>
      </c>
      <c r="J1122" s="299">
        <f t="shared" si="134"/>
        <v>99.96337377238589</v>
      </c>
    </row>
    <row r="1123" spans="1:10" s="129" customFormat="1" ht="25.5">
      <c r="A1123" s="133"/>
      <c r="B1123" s="130"/>
      <c r="C1123" s="130" t="s">
        <v>188</v>
      </c>
      <c r="D1123" s="133" t="s">
        <v>1566</v>
      </c>
      <c r="E1123" s="270" t="s">
        <v>1165</v>
      </c>
      <c r="F1123" s="131" t="s">
        <v>377</v>
      </c>
      <c r="G1123" s="161">
        <v>10000</v>
      </c>
      <c r="H1123" s="161">
        <v>15310</v>
      </c>
      <c r="I1123" s="132">
        <v>16097.66</v>
      </c>
      <c r="J1123" s="301">
        <f t="shared" si="134"/>
        <v>105.14474199869366</v>
      </c>
    </row>
    <row r="1124" spans="1:10" s="129" customFormat="1" ht="12.75">
      <c r="A1124" s="133"/>
      <c r="B1124" s="130"/>
      <c r="C1124" s="130" t="s">
        <v>188</v>
      </c>
      <c r="D1124" s="133" t="s">
        <v>1567</v>
      </c>
      <c r="E1124" s="270" t="s">
        <v>806</v>
      </c>
      <c r="F1124" s="131" t="s">
        <v>378</v>
      </c>
      <c r="G1124" s="161">
        <v>2000</v>
      </c>
      <c r="H1124" s="161">
        <v>2000</v>
      </c>
      <c r="I1124" s="132">
        <v>1206</v>
      </c>
      <c r="J1124" s="301">
        <f t="shared" si="134"/>
        <v>60.3</v>
      </c>
    </row>
    <row r="1125" spans="1:10" s="129" customFormat="1" ht="12.75">
      <c r="A1125" s="133"/>
      <c r="B1125" s="130"/>
      <c r="C1125" s="130"/>
      <c r="D1125" s="133"/>
      <c r="E1125" s="133" t="s">
        <v>543</v>
      </c>
      <c r="F1125" s="131" t="s">
        <v>380</v>
      </c>
      <c r="G1125" s="160">
        <f>0+G$1126+G$1127+G$1128+G$1129+G$1130</f>
        <v>1108900</v>
      </c>
      <c r="H1125" s="160">
        <f>0+H$1126+H$1127+H$1128+H$1129+H$1130</f>
        <v>1103590</v>
      </c>
      <c r="I1125" s="160">
        <f>0+I$1126+I$1127+I$1128+I$1129+I$1130</f>
        <v>1040723.1600000001</v>
      </c>
      <c r="J1125" s="299">
        <f t="shared" si="134"/>
        <v>94.30342427894418</v>
      </c>
    </row>
    <row r="1126" spans="1:10" s="129" customFormat="1" ht="12.75">
      <c r="A1126" s="133"/>
      <c r="B1126" s="130"/>
      <c r="C1126" s="130" t="s">
        <v>188</v>
      </c>
      <c r="D1126" s="133" t="s">
        <v>1568</v>
      </c>
      <c r="E1126" s="270" t="s">
        <v>800</v>
      </c>
      <c r="F1126" s="131" t="s">
        <v>382</v>
      </c>
      <c r="G1126" s="161">
        <v>5000</v>
      </c>
      <c r="H1126" s="161">
        <v>5000</v>
      </c>
      <c r="I1126" s="132">
        <v>34625</v>
      </c>
      <c r="J1126" s="301">
        <f t="shared" si="134"/>
        <v>692.5</v>
      </c>
    </row>
    <row r="1127" spans="1:10" s="129" customFormat="1" ht="12.75">
      <c r="A1127" s="133"/>
      <c r="B1127" s="130"/>
      <c r="C1127" s="130" t="s">
        <v>188</v>
      </c>
      <c r="D1127" s="133" t="s">
        <v>1569</v>
      </c>
      <c r="E1127" s="270" t="s">
        <v>544</v>
      </c>
      <c r="F1127" s="131" t="s">
        <v>383</v>
      </c>
      <c r="G1127" s="161">
        <v>3000</v>
      </c>
      <c r="H1127" s="161">
        <v>3000</v>
      </c>
      <c r="I1127" s="132">
        <v>1231.25</v>
      </c>
      <c r="J1127" s="301">
        <f t="shared" si="134"/>
        <v>41.041666666666664</v>
      </c>
    </row>
    <row r="1128" spans="1:10" s="129" customFormat="1" ht="12.75">
      <c r="A1128" s="133"/>
      <c r="B1128" s="130"/>
      <c r="C1128" s="130" t="s">
        <v>188</v>
      </c>
      <c r="D1128" s="133" t="s">
        <v>1570</v>
      </c>
      <c r="E1128" s="270" t="s">
        <v>809</v>
      </c>
      <c r="F1128" s="131" t="s">
        <v>384</v>
      </c>
      <c r="G1128" s="161">
        <v>120000</v>
      </c>
      <c r="H1128" s="161">
        <v>120000</v>
      </c>
      <c r="I1128" s="132">
        <v>114930.14</v>
      </c>
      <c r="J1128" s="301">
        <f t="shared" si="134"/>
        <v>95.77511666666668</v>
      </c>
    </row>
    <row r="1129" spans="1:10" s="129" customFormat="1" ht="12.75">
      <c r="A1129" s="133"/>
      <c r="B1129" s="130"/>
      <c r="C1129" s="130" t="s">
        <v>183</v>
      </c>
      <c r="D1129" s="133" t="s">
        <v>1571</v>
      </c>
      <c r="E1129" s="270" t="s">
        <v>915</v>
      </c>
      <c r="F1129" s="131" t="s">
        <v>385</v>
      </c>
      <c r="G1129" s="161">
        <v>508900</v>
      </c>
      <c r="H1129" s="161">
        <v>503590</v>
      </c>
      <c r="I1129" s="132">
        <v>365417.96</v>
      </c>
      <c r="J1129" s="301">
        <f t="shared" si="134"/>
        <v>72.562592585238</v>
      </c>
    </row>
    <row r="1130" spans="1:10" s="129" customFormat="1" ht="12.75">
      <c r="A1130" s="133"/>
      <c r="B1130" s="130"/>
      <c r="C1130" s="130" t="s">
        <v>183</v>
      </c>
      <c r="D1130" s="133" t="s">
        <v>1572</v>
      </c>
      <c r="E1130" s="270" t="s">
        <v>545</v>
      </c>
      <c r="F1130" s="131" t="s">
        <v>387</v>
      </c>
      <c r="G1130" s="161">
        <v>472000</v>
      </c>
      <c r="H1130" s="161">
        <v>472000</v>
      </c>
      <c r="I1130" s="132">
        <v>524518.81</v>
      </c>
      <c r="J1130" s="301">
        <f t="shared" si="134"/>
        <v>111.12686652542374</v>
      </c>
    </row>
    <row r="1131" spans="1:10" s="129" customFormat="1" ht="12.75">
      <c r="A1131" s="133"/>
      <c r="B1131" s="130"/>
      <c r="C1131" s="130"/>
      <c r="D1131" s="133"/>
      <c r="E1131" s="133" t="s">
        <v>550</v>
      </c>
      <c r="F1131" s="131" t="s">
        <v>391</v>
      </c>
      <c r="G1131" s="160">
        <f>0+G$1132</f>
        <v>41000</v>
      </c>
      <c r="H1131" s="160">
        <f>0+H$1132</f>
        <v>41000</v>
      </c>
      <c r="I1131" s="160">
        <f>0+I$1132</f>
        <v>25454.47</v>
      </c>
      <c r="J1131" s="299">
        <f t="shared" si="134"/>
        <v>62.08407317073171</v>
      </c>
    </row>
    <row r="1132" spans="1:10" s="129" customFormat="1" ht="12.75">
      <c r="A1132" s="133"/>
      <c r="B1132" s="130"/>
      <c r="C1132" s="130" t="s">
        <v>188</v>
      </c>
      <c r="D1132" s="133" t="s">
        <v>1573</v>
      </c>
      <c r="E1132" s="270" t="s">
        <v>1126</v>
      </c>
      <c r="F1132" s="131" t="s">
        <v>393</v>
      </c>
      <c r="G1132" s="161">
        <v>41000</v>
      </c>
      <c r="H1132" s="161">
        <v>41000</v>
      </c>
      <c r="I1132" s="132">
        <v>25454.47</v>
      </c>
      <c r="J1132" s="301">
        <f t="shared" si="134"/>
        <v>62.08407317073171</v>
      </c>
    </row>
    <row r="1133" spans="1:10" s="129" customFormat="1" ht="12.75">
      <c r="A1133" s="133"/>
      <c r="B1133" s="130"/>
      <c r="C1133" s="130"/>
      <c r="D1133" s="133"/>
      <c r="E1133" s="133" t="s">
        <v>575</v>
      </c>
      <c r="F1133" s="131" t="s">
        <v>459</v>
      </c>
      <c r="G1133" s="160">
        <f>0+G$1134</f>
        <v>111750</v>
      </c>
      <c r="H1133" s="160">
        <f>0+H$1134</f>
        <v>111750</v>
      </c>
      <c r="I1133" s="160">
        <f>0+I$1134</f>
        <v>0</v>
      </c>
      <c r="J1133" s="299" t="str">
        <f t="shared" si="134"/>
        <v>-</v>
      </c>
    </row>
    <row r="1134" spans="1:10" s="129" customFormat="1" ht="12.75">
      <c r="A1134" s="133"/>
      <c r="B1134" s="130"/>
      <c r="C1134" s="130" t="s">
        <v>188</v>
      </c>
      <c r="D1134" s="133" t="s">
        <v>1574</v>
      </c>
      <c r="E1134" s="270" t="s">
        <v>576</v>
      </c>
      <c r="F1134" s="131" t="s">
        <v>460</v>
      </c>
      <c r="G1134" s="161">
        <v>111750</v>
      </c>
      <c r="H1134" s="161">
        <v>111750</v>
      </c>
      <c r="I1134" s="132">
        <v>0</v>
      </c>
      <c r="J1134" s="301" t="str">
        <f t="shared" si="134"/>
        <v>-</v>
      </c>
    </row>
    <row r="1135" spans="1:10" s="129" customFormat="1" ht="25.5">
      <c r="A1135" s="133" t="s">
        <v>1575</v>
      </c>
      <c r="B1135" s="130" t="s">
        <v>1472</v>
      </c>
      <c r="C1135" s="130"/>
      <c r="D1135" s="133"/>
      <c r="E1135" s="133"/>
      <c r="F1135" s="159" t="s">
        <v>1576</v>
      </c>
      <c r="G1135" s="160">
        <f aca="true" t="shared" si="138" ref="G1135:I1136">0+G$1137</f>
        <v>152000</v>
      </c>
      <c r="H1135" s="160">
        <f t="shared" si="138"/>
        <v>152000</v>
      </c>
      <c r="I1135" s="160">
        <f t="shared" si="138"/>
        <v>151782</v>
      </c>
      <c r="J1135" s="299">
        <f aca="true" t="shared" si="139" ref="J1135:J1198">IF(OR($H1135=0,$I1135=0),"-",$I1135/$H1135*100)</f>
        <v>99.85657894736842</v>
      </c>
    </row>
    <row r="1136" spans="1:10" s="129" customFormat="1" ht="12.75">
      <c r="A1136" s="133"/>
      <c r="B1136" s="130"/>
      <c r="C1136" s="130"/>
      <c r="D1136" s="133"/>
      <c r="E1136" s="133" t="s">
        <v>890</v>
      </c>
      <c r="F1136" s="131" t="s">
        <v>462</v>
      </c>
      <c r="G1136" s="160">
        <f t="shared" si="138"/>
        <v>152000</v>
      </c>
      <c r="H1136" s="160">
        <f t="shared" si="138"/>
        <v>152000</v>
      </c>
      <c r="I1136" s="160">
        <f t="shared" si="138"/>
        <v>151782</v>
      </c>
      <c r="J1136" s="299">
        <f t="shared" si="139"/>
        <v>99.85657894736842</v>
      </c>
    </row>
    <row r="1137" spans="1:10" s="129" customFormat="1" ht="12.75">
      <c r="A1137" s="133"/>
      <c r="B1137" s="130"/>
      <c r="C1137" s="130" t="s">
        <v>1577</v>
      </c>
      <c r="D1137" s="133" t="s">
        <v>1578</v>
      </c>
      <c r="E1137" s="270" t="s">
        <v>892</v>
      </c>
      <c r="F1137" s="131" t="s">
        <v>462</v>
      </c>
      <c r="G1137" s="161">
        <v>152000</v>
      </c>
      <c r="H1137" s="161">
        <v>152000</v>
      </c>
      <c r="I1137" s="132">
        <v>151782</v>
      </c>
      <c r="J1137" s="301">
        <f t="shared" si="139"/>
        <v>99.85657894736842</v>
      </c>
    </row>
    <row r="1138" spans="1:10" s="129" customFormat="1" ht="12.75">
      <c r="A1138" s="133" t="s">
        <v>1579</v>
      </c>
      <c r="B1138" s="130" t="s">
        <v>1472</v>
      </c>
      <c r="C1138" s="130"/>
      <c r="D1138" s="133"/>
      <c r="E1138" s="133"/>
      <c r="F1138" s="159" t="s">
        <v>1580</v>
      </c>
      <c r="G1138" s="160">
        <f>0+G$1140+G$1142+G$1144+G$1146</f>
        <v>6112200</v>
      </c>
      <c r="H1138" s="160">
        <f>0+H$1140+H$1142+H$1144+H$1146</f>
        <v>6112200</v>
      </c>
      <c r="I1138" s="160">
        <f>0+I$1140+I$1142+I$1144+I$1146</f>
        <v>5698887.29</v>
      </c>
      <c r="J1138" s="299">
        <f t="shared" si="139"/>
        <v>93.2379059912961</v>
      </c>
    </row>
    <row r="1139" spans="1:10" s="129" customFormat="1" ht="12.75">
      <c r="A1139" s="133"/>
      <c r="B1139" s="130"/>
      <c r="C1139" s="130"/>
      <c r="D1139" s="133"/>
      <c r="E1139" s="133" t="s">
        <v>543</v>
      </c>
      <c r="F1139" s="131" t="s">
        <v>380</v>
      </c>
      <c r="G1139" s="160">
        <f>0+G$1140</f>
        <v>2800</v>
      </c>
      <c r="H1139" s="160">
        <f>0+H$1140</f>
        <v>2800</v>
      </c>
      <c r="I1139" s="160">
        <f>0+I$1140</f>
        <v>2784.37</v>
      </c>
      <c r="J1139" s="299">
        <f t="shared" si="139"/>
        <v>99.44178571428571</v>
      </c>
    </row>
    <row r="1140" spans="1:10" s="129" customFormat="1" ht="12.75">
      <c r="A1140" s="133"/>
      <c r="B1140" s="130"/>
      <c r="C1140" s="130" t="s">
        <v>188</v>
      </c>
      <c r="D1140" s="133" t="s">
        <v>1581</v>
      </c>
      <c r="E1140" s="270" t="s">
        <v>915</v>
      </c>
      <c r="F1140" s="131" t="s">
        <v>385</v>
      </c>
      <c r="G1140" s="161">
        <v>2800</v>
      </c>
      <c r="H1140" s="161">
        <v>2800</v>
      </c>
      <c r="I1140" s="132">
        <v>2784.37</v>
      </c>
      <c r="J1140" s="301">
        <f t="shared" si="139"/>
        <v>99.44178571428571</v>
      </c>
    </row>
    <row r="1141" spans="1:10" s="129" customFormat="1" ht="12.75">
      <c r="A1141" s="133"/>
      <c r="B1141" s="130"/>
      <c r="C1141" s="130"/>
      <c r="D1141" s="133"/>
      <c r="E1141" s="133" t="s">
        <v>1215</v>
      </c>
      <c r="F1141" s="131" t="s">
        <v>429</v>
      </c>
      <c r="G1141" s="160">
        <f>0+G$1142</f>
        <v>83400</v>
      </c>
      <c r="H1141" s="160">
        <f>0+H$1142</f>
        <v>124150</v>
      </c>
      <c r="I1141" s="160">
        <f>0+I$1142</f>
        <v>124147.88</v>
      </c>
      <c r="J1141" s="299">
        <f t="shared" si="139"/>
        <v>99.99829238824005</v>
      </c>
    </row>
    <row r="1142" spans="1:10" s="129" customFormat="1" ht="12.75">
      <c r="A1142" s="133"/>
      <c r="B1142" s="130"/>
      <c r="C1142" s="130" t="s">
        <v>19</v>
      </c>
      <c r="D1142" s="133" t="s">
        <v>1582</v>
      </c>
      <c r="E1142" s="270" t="s">
        <v>1583</v>
      </c>
      <c r="F1142" s="131" t="s">
        <v>430</v>
      </c>
      <c r="G1142" s="161">
        <v>83400</v>
      </c>
      <c r="H1142" s="161">
        <v>124150</v>
      </c>
      <c r="I1142" s="132">
        <v>124147.88</v>
      </c>
      <c r="J1142" s="301">
        <f t="shared" si="139"/>
        <v>99.99829238824005</v>
      </c>
    </row>
    <row r="1143" spans="1:10" s="129" customFormat="1" ht="12.75">
      <c r="A1143" s="133"/>
      <c r="B1143" s="130"/>
      <c r="C1143" s="130"/>
      <c r="D1143" s="133"/>
      <c r="E1143" s="133" t="s">
        <v>575</v>
      </c>
      <c r="F1143" s="131" t="s">
        <v>459</v>
      </c>
      <c r="G1143" s="160">
        <f>0+G$1144</f>
        <v>226000</v>
      </c>
      <c r="H1143" s="160">
        <f>0+H$1144</f>
        <v>226000</v>
      </c>
      <c r="I1143" s="160">
        <f>0+I$1144</f>
        <v>122531.24</v>
      </c>
      <c r="J1143" s="299">
        <f t="shared" si="139"/>
        <v>54.21736283185841</v>
      </c>
    </row>
    <row r="1144" spans="1:10" s="129" customFormat="1" ht="12.75">
      <c r="A1144" s="133"/>
      <c r="B1144" s="130"/>
      <c r="C1144" s="130" t="s">
        <v>188</v>
      </c>
      <c r="D1144" s="133" t="s">
        <v>1584</v>
      </c>
      <c r="E1144" s="270" t="s">
        <v>576</v>
      </c>
      <c r="F1144" s="131" t="s">
        <v>460</v>
      </c>
      <c r="G1144" s="161">
        <v>226000</v>
      </c>
      <c r="H1144" s="161">
        <v>226000</v>
      </c>
      <c r="I1144" s="132">
        <v>122531.24</v>
      </c>
      <c r="J1144" s="301">
        <f t="shared" si="139"/>
        <v>54.21736283185841</v>
      </c>
    </row>
    <row r="1145" spans="1:10" s="129" customFormat="1" ht="12.75">
      <c r="A1145" s="133"/>
      <c r="B1145" s="130"/>
      <c r="C1145" s="130"/>
      <c r="D1145" s="133"/>
      <c r="E1145" s="133" t="s">
        <v>890</v>
      </c>
      <c r="F1145" s="131" t="s">
        <v>462</v>
      </c>
      <c r="G1145" s="160">
        <f>0+G$1146</f>
        <v>5800000</v>
      </c>
      <c r="H1145" s="160">
        <f>0+H$1146</f>
        <v>5759250</v>
      </c>
      <c r="I1145" s="160">
        <f>0+I$1146</f>
        <v>5449423.8</v>
      </c>
      <c r="J1145" s="299">
        <f t="shared" si="139"/>
        <v>94.62037244432868</v>
      </c>
    </row>
    <row r="1146" spans="1:10" s="129" customFormat="1" ht="12.75">
      <c r="A1146" s="133"/>
      <c r="B1146" s="130"/>
      <c r="C1146" s="130" t="s">
        <v>417</v>
      </c>
      <c r="D1146" s="133" t="s">
        <v>1585</v>
      </c>
      <c r="E1146" s="270" t="s">
        <v>892</v>
      </c>
      <c r="F1146" s="131" t="s">
        <v>462</v>
      </c>
      <c r="G1146" s="161">
        <v>5800000</v>
      </c>
      <c r="H1146" s="161">
        <v>5759250</v>
      </c>
      <c r="I1146" s="132">
        <v>5449423.8</v>
      </c>
      <c r="J1146" s="301">
        <f t="shared" si="139"/>
        <v>94.62037244432868</v>
      </c>
    </row>
    <row r="1147" spans="1:10" s="129" customFormat="1" ht="12.75">
      <c r="A1147" s="133" t="s">
        <v>1586</v>
      </c>
      <c r="B1147" s="130" t="s">
        <v>1472</v>
      </c>
      <c r="C1147" s="130"/>
      <c r="D1147" s="133"/>
      <c r="E1147" s="133"/>
      <c r="F1147" s="159" t="s">
        <v>1587</v>
      </c>
      <c r="G1147" s="160">
        <f>0+G$1149+G$1151</f>
        <v>420200</v>
      </c>
      <c r="H1147" s="160">
        <f>0+H$1149+H$1151</f>
        <v>420200</v>
      </c>
      <c r="I1147" s="160">
        <f>0+I$1149+I$1151</f>
        <v>124448.13</v>
      </c>
      <c r="J1147" s="299">
        <f t="shared" si="139"/>
        <v>29.61640409328891</v>
      </c>
    </row>
    <row r="1148" spans="1:10" s="129" customFormat="1" ht="12.75">
      <c r="A1148" s="133"/>
      <c r="B1148" s="130"/>
      <c r="C1148" s="130"/>
      <c r="D1148" s="133"/>
      <c r="E1148" s="133" t="s">
        <v>543</v>
      </c>
      <c r="F1148" s="131" t="s">
        <v>380</v>
      </c>
      <c r="G1148" s="160">
        <f>0+G$1149</f>
        <v>50200</v>
      </c>
      <c r="H1148" s="160">
        <f>0+H$1149</f>
        <v>50200</v>
      </c>
      <c r="I1148" s="160">
        <f>0+I$1149</f>
        <v>50152.5</v>
      </c>
      <c r="J1148" s="299">
        <f t="shared" si="139"/>
        <v>99.90537848605577</v>
      </c>
    </row>
    <row r="1149" spans="1:10" s="129" customFormat="1" ht="12.75">
      <c r="A1149" s="133"/>
      <c r="B1149" s="130"/>
      <c r="C1149" s="130" t="s">
        <v>188</v>
      </c>
      <c r="D1149" s="133" t="s">
        <v>1588</v>
      </c>
      <c r="E1149" s="270" t="s">
        <v>545</v>
      </c>
      <c r="F1149" s="131" t="s">
        <v>387</v>
      </c>
      <c r="G1149" s="161">
        <v>50200</v>
      </c>
      <c r="H1149" s="161">
        <v>50200</v>
      </c>
      <c r="I1149" s="132">
        <v>50152.5</v>
      </c>
      <c r="J1149" s="301">
        <f t="shared" si="139"/>
        <v>99.90537848605577</v>
      </c>
    </row>
    <row r="1150" spans="1:10" s="129" customFormat="1" ht="12.75">
      <c r="A1150" s="133"/>
      <c r="B1150" s="130"/>
      <c r="C1150" s="130"/>
      <c r="D1150" s="133"/>
      <c r="E1150" s="133" t="s">
        <v>575</v>
      </c>
      <c r="F1150" s="131" t="s">
        <v>459</v>
      </c>
      <c r="G1150" s="160">
        <f>0+G$1151</f>
        <v>370000</v>
      </c>
      <c r="H1150" s="160">
        <f>0+H$1151</f>
        <v>370000</v>
      </c>
      <c r="I1150" s="160">
        <f>0+I$1151</f>
        <v>74295.63</v>
      </c>
      <c r="J1150" s="299">
        <f t="shared" si="139"/>
        <v>20.079900000000002</v>
      </c>
    </row>
    <row r="1151" spans="1:10" s="129" customFormat="1" ht="12.75">
      <c r="A1151" s="133"/>
      <c r="B1151" s="130"/>
      <c r="C1151" s="130" t="s">
        <v>188</v>
      </c>
      <c r="D1151" s="133" t="s">
        <v>1589</v>
      </c>
      <c r="E1151" s="270" t="s">
        <v>576</v>
      </c>
      <c r="F1151" s="131" t="s">
        <v>460</v>
      </c>
      <c r="G1151" s="161">
        <v>370000</v>
      </c>
      <c r="H1151" s="161">
        <v>370000</v>
      </c>
      <c r="I1151" s="132">
        <v>74295.63</v>
      </c>
      <c r="J1151" s="301">
        <f t="shared" si="139"/>
        <v>20.079900000000002</v>
      </c>
    </row>
    <row r="1152" spans="1:10" s="129" customFormat="1" ht="25.5">
      <c r="A1152" s="133" t="s">
        <v>1590</v>
      </c>
      <c r="B1152" s="130" t="s">
        <v>1472</v>
      </c>
      <c r="C1152" s="130"/>
      <c r="D1152" s="133"/>
      <c r="E1152" s="133"/>
      <c r="F1152" s="159" t="s">
        <v>1591</v>
      </c>
      <c r="G1152" s="160">
        <f>0+G$1154+G$1155+G$1157+G$1159</f>
        <v>435000</v>
      </c>
      <c r="H1152" s="160">
        <f>0+H$1154+H$1155+H$1157+H$1159</f>
        <v>435000</v>
      </c>
      <c r="I1152" s="160">
        <f>0+I$1154+I$1155+I$1157+I$1159</f>
        <v>175662.5</v>
      </c>
      <c r="J1152" s="299">
        <f t="shared" si="139"/>
        <v>40.382183908045974</v>
      </c>
    </row>
    <row r="1153" spans="1:10" s="129" customFormat="1" ht="12.75">
      <c r="A1153" s="133"/>
      <c r="B1153" s="130"/>
      <c r="C1153" s="130"/>
      <c r="D1153" s="133"/>
      <c r="E1153" s="133" t="s">
        <v>543</v>
      </c>
      <c r="F1153" s="131" t="s">
        <v>380</v>
      </c>
      <c r="G1153" s="160">
        <f>0+G$1154+G$1155</f>
        <v>75000</v>
      </c>
      <c r="H1153" s="160">
        <f>0+H$1154+H$1155</f>
        <v>75000</v>
      </c>
      <c r="I1153" s="160">
        <f>0+I$1154+I$1155</f>
        <v>0</v>
      </c>
      <c r="J1153" s="299" t="str">
        <f t="shared" si="139"/>
        <v>-</v>
      </c>
    </row>
    <row r="1154" spans="1:10" s="129" customFormat="1" ht="12.75">
      <c r="A1154" s="133"/>
      <c r="B1154" s="130"/>
      <c r="C1154" s="130" t="s">
        <v>19</v>
      </c>
      <c r="D1154" s="133" t="s">
        <v>1592</v>
      </c>
      <c r="E1154" s="270" t="s">
        <v>819</v>
      </c>
      <c r="F1154" s="131" t="s">
        <v>381</v>
      </c>
      <c r="G1154" s="161">
        <v>25000</v>
      </c>
      <c r="H1154" s="161">
        <v>25000</v>
      </c>
      <c r="I1154" s="132">
        <v>0</v>
      </c>
      <c r="J1154" s="301" t="str">
        <f t="shared" si="139"/>
        <v>-</v>
      </c>
    </row>
    <row r="1155" spans="1:10" s="129" customFormat="1" ht="12.75">
      <c r="A1155" s="133"/>
      <c r="B1155" s="130"/>
      <c r="C1155" s="130" t="s">
        <v>19</v>
      </c>
      <c r="D1155" s="133" t="s">
        <v>1593</v>
      </c>
      <c r="E1155" s="270" t="s">
        <v>545</v>
      </c>
      <c r="F1155" s="131" t="s">
        <v>387</v>
      </c>
      <c r="G1155" s="161">
        <v>50000</v>
      </c>
      <c r="H1155" s="161">
        <v>50000</v>
      </c>
      <c r="I1155" s="132">
        <v>0</v>
      </c>
      <c r="J1155" s="301" t="str">
        <f t="shared" si="139"/>
        <v>-</v>
      </c>
    </row>
    <row r="1156" spans="1:10" s="129" customFormat="1" ht="12.75">
      <c r="A1156" s="133"/>
      <c r="B1156" s="130"/>
      <c r="C1156" s="130"/>
      <c r="D1156" s="133"/>
      <c r="E1156" s="133" t="s">
        <v>648</v>
      </c>
      <c r="F1156" s="131" t="s">
        <v>441</v>
      </c>
      <c r="G1156" s="160">
        <f>0+G$1157</f>
        <v>250000</v>
      </c>
      <c r="H1156" s="160">
        <f>0+H$1157</f>
        <v>250000</v>
      </c>
      <c r="I1156" s="160">
        <f>0+I$1157</f>
        <v>175662.5</v>
      </c>
      <c r="J1156" s="299">
        <f t="shared" si="139"/>
        <v>70.265</v>
      </c>
    </row>
    <row r="1157" spans="1:10" s="129" customFormat="1" ht="12.75">
      <c r="A1157" s="133"/>
      <c r="B1157" s="130"/>
      <c r="C1157" s="130" t="s">
        <v>321</v>
      </c>
      <c r="D1157" s="133" t="s">
        <v>23</v>
      </c>
      <c r="E1157" s="270" t="s">
        <v>694</v>
      </c>
      <c r="F1157" s="131" t="s">
        <v>444</v>
      </c>
      <c r="G1157" s="161">
        <v>250000</v>
      </c>
      <c r="H1157" s="161">
        <v>250000</v>
      </c>
      <c r="I1157" s="132">
        <v>175662.5</v>
      </c>
      <c r="J1157" s="301">
        <f t="shared" si="139"/>
        <v>70.265</v>
      </c>
    </row>
    <row r="1158" spans="1:10" s="129" customFormat="1" ht="25.5">
      <c r="A1158" s="133"/>
      <c r="B1158" s="130"/>
      <c r="C1158" s="130"/>
      <c r="D1158" s="133"/>
      <c r="E1158" s="133" t="s">
        <v>1283</v>
      </c>
      <c r="F1158" s="131" t="s">
        <v>455</v>
      </c>
      <c r="G1158" s="160">
        <f>0+G$1159</f>
        <v>110000</v>
      </c>
      <c r="H1158" s="160">
        <f>0+H$1159</f>
        <v>110000</v>
      </c>
      <c r="I1158" s="160">
        <f>0+I$1159</f>
        <v>0</v>
      </c>
      <c r="J1158" s="299" t="str">
        <f t="shared" si="139"/>
        <v>-</v>
      </c>
    </row>
    <row r="1159" spans="1:10" s="129" customFormat="1" ht="25.5">
      <c r="A1159" s="133"/>
      <c r="B1159" s="130"/>
      <c r="C1159" s="130" t="s">
        <v>21</v>
      </c>
      <c r="D1159" s="133" t="s">
        <v>1594</v>
      </c>
      <c r="E1159" s="270" t="s">
        <v>1595</v>
      </c>
      <c r="F1159" s="131" t="s">
        <v>457</v>
      </c>
      <c r="G1159" s="161">
        <v>110000</v>
      </c>
      <c r="H1159" s="161">
        <v>110000</v>
      </c>
      <c r="I1159" s="132">
        <v>0</v>
      </c>
      <c r="J1159" s="301" t="str">
        <f t="shared" si="139"/>
        <v>-</v>
      </c>
    </row>
    <row r="1160" spans="1:10" s="129" customFormat="1" ht="12.75">
      <c r="A1160" s="133" t="s">
        <v>1596</v>
      </c>
      <c r="B1160" s="130" t="s">
        <v>1472</v>
      </c>
      <c r="C1160" s="130"/>
      <c r="D1160" s="133"/>
      <c r="E1160" s="133"/>
      <c r="F1160" s="159" t="s">
        <v>1597</v>
      </c>
      <c r="G1160" s="160">
        <f aca="true" t="shared" si="140" ref="G1160:I1161">0+G$1162</f>
        <v>2959300</v>
      </c>
      <c r="H1160" s="160">
        <f t="shared" si="140"/>
        <v>2959300</v>
      </c>
      <c r="I1160" s="160">
        <f t="shared" si="140"/>
        <v>2955700</v>
      </c>
      <c r="J1160" s="299">
        <f t="shared" si="139"/>
        <v>99.878349609705</v>
      </c>
    </row>
    <row r="1161" spans="1:10" s="129" customFormat="1" ht="12.75">
      <c r="A1161" s="133"/>
      <c r="B1161" s="130"/>
      <c r="C1161" s="130"/>
      <c r="D1161" s="133"/>
      <c r="E1161" s="133" t="s">
        <v>890</v>
      </c>
      <c r="F1161" s="131" t="s">
        <v>462</v>
      </c>
      <c r="G1161" s="160">
        <f t="shared" si="140"/>
        <v>2959300</v>
      </c>
      <c r="H1161" s="160">
        <f t="shared" si="140"/>
        <v>2959300</v>
      </c>
      <c r="I1161" s="160">
        <f t="shared" si="140"/>
        <v>2955700</v>
      </c>
      <c r="J1161" s="299">
        <f t="shared" si="139"/>
        <v>99.878349609705</v>
      </c>
    </row>
    <row r="1162" spans="1:10" s="129" customFormat="1" ht="12.75">
      <c r="A1162" s="133"/>
      <c r="B1162" s="130"/>
      <c r="C1162" s="130" t="s">
        <v>1598</v>
      </c>
      <c r="D1162" s="133" t="s">
        <v>27</v>
      </c>
      <c r="E1162" s="270" t="s">
        <v>892</v>
      </c>
      <c r="F1162" s="131" t="s">
        <v>462</v>
      </c>
      <c r="G1162" s="161">
        <v>2959300</v>
      </c>
      <c r="H1162" s="161">
        <v>2959300</v>
      </c>
      <c r="I1162" s="132">
        <v>2955700</v>
      </c>
      <c r="J1162" s="301">
        <f t="shared" si="139"/>
        <v>99.878349609705</v>
      </c>
    </row>
    <row r="1163" spans="1:10" s="129" customFormat="1" ht="25.5">
      <c r="A1163" s="133" t="s">
        <v>1599</v>
      </c>
      <c r="B1163" s="130" t="s">
        <v>1472</v>
      </c>
      <c r="C1163" s="130"/>
      <c r="D1163" s="133"/>
      <c r="E1163" s="133"/>
      <c r="F1163" s="159" t="s">
        <v>1600</v>
      </c>
      <c r="G1163" s="160">
        <f aca="true" t="shared" si="141" ref="G1163:I1164">0+G$1165</f>
        <v>15000</v>
      </c>
      <c r="H1163" s="160">
        <f t="shared" si="141"/>
        <v>15000</v>
      </c>
      <c r="I1163" s="160">
        <f t="shared" si="141"/>
        <v>0</v>
      </c>
      <c r="J1163" s="299" t="str">
        <f t="shared" si="139"/>
        <v>-</v>
      </c>
    </row>
    <row r="1164" spans="1:10" s="129" customFormat="1" ht="12.75">
      <c r="A1164" s="133"/>
      <c r="B1164" s="130"/>
      <c r="C1164" s="130"/>
      <c r="D1164" s="133"/>
      <c r="E1164" s="133" t="s">
        <v>890</v>
      </c>
      <c r="F1164" s="131" t="s">
        <v>462</v>
      </c>
      <c r="G1164" s="160">
        <f t="shared" si="141"/>
        <v>15000</v>
      </c>
      <c r="H1164" s="160">
        <f t="shared" si="141"/>
        <v>15000</v>
      </c>
      <c r="I1164" s="160">
        <f t="shared" si="141"/>
        <v>0</v>
      </c>
      <c r="J1164" s="299" t="str">
        <f t="shared" si="139"/>
        <v>-</v>
      </c>
    </row>
    <row r="1165" spans="1:10" s="129" customFormat="1" ht="12.75">
      <c r="A1165" s="133"/>
      <c r="B1165" s="130"/>
      <c r="C1165" s="130" t="s">
        <v>188</v>
      </c>
      <c r="D1165" s="133" t="s">
        <v>34</v>
      </c>
      <c r="E1165" s="270" t="s">
        <v>892</v>
      </c>
      <c r="F1165" s="131" t="s">
        <v>462</v>
      </c>
      <c r="G1165" s="161">
        <v>15000</v>
      </c>
      <c r="H1165" s="161">
        <v>15000</v>
      </c>
      <c r="I1165" s="132">
        <v>0</v>
      </c>
      <c r="J1165" s="301" t="str">
        <f t="shared" si="139"/>
        <v>-</v>
      </c>
    </row>
    <row r="1166" spans="1:10" s="129" customFormat="1" ht="25.5">
      <c r="A1166" s="133" t="s">
        <v>1601</v>
      </c>
      <c r="B1166" s="130" t="s">
        <v>1472</v>
      </c>
      <c r="C1166" s="130"/>
      <c r="D1166" s="133"/>
      <c r="E1166" s="133"/>
      <c r="F1166" s="159" t="s">
        <v>1602</v>
      </c>
      <c r="G1166" s="160">
        <f>0+G$1168+G$1169+G$1171+G$1173</f>
        <v>1845000</v>
      </c>
      <c r="H1166" s="160">
        <f>0+H$1168+H$1169+H$1171+H$1173</f>
        <v>1845000</v>
      </c>
      <c r="I1166" s="160">
        <f>0+I$1168+I$1169+I$1171+I$1173</f>
        <v>1254494.55</v>
      </c>
      <c r="J1166" s="299">
        <f t="shared" si="139"/>
        <v>67.99428455284553</v>
      </c>
    </row>
    <row r="1167" spans="1:10" s="129" customFormat="1" ht="12.75">
      <c r="A1167" s="133"/>
      <c r="B1167" s="130"/>
      <c r="C1167" s="130"/>
      <c r="D1167" s="133"/>
      <c r="E1167" s="133" t="s">
        <v>543</v>
      </c>
      <c r="F1167" s="131" t="s">
        <v>380</v>
      </c>
      <c r="G1167" s="160">
        <f>0+G$1168+G$1169</f>
        <v>700000</v>
      </c>
      <c r="H1167" s="160">
        <f>0+H$1168+H$1169</f>
        <v>700000</v>
      </c>
      <c r="I1167" s="160">
        <f>0+I$1168+I$1169</f>
        <v>300372.07999999996</v>
      </c>
      <c r="J1167" s="299">
        <f t="shared" si="139"/>
        <v>42.91029714285713</v>
      </c>
    </row>
    <row r="1168" spans="1:10" s="129" customFormat="1" ht="12.75">
      <c r="A1168" s="133"/>
      <c r="B1168" s="130"/>
      <c r="C1168" s="130" t="s">
        <v>19</v>
      </c>
      <c r="D1168" s="133" t="s">
        <v>200</v>
      </c>
      <c r="E1168" s="270" t="s">
        <v>545</v>
      </c>
      <c r="F1168" s="131" t="s">
        <v>387</v>
      </c>
      <c r="G1168" s="161">
        <v>100000</v>
      </c>
      <c r="H1168" s="161">
        <v>100000</v>
      </c>
      <c r="I1168" s="132">
        <v>39495.25</v>
      </c>
      <c r="J1168" s="301">
        <f t="shared" si="139"/>
        <v>39.49525</v>
      </c>
    </row>
    <row r="1169" spans="1:10" s="129" customFormat="1" ht="12.75">
      <c r="A1169" s="133"/>
      <c r="B1169" s="130"/>
      <c r="C1169" s="130" t="s">
        <v>19</v>
      </c>
      <c r="D1169" s="133" t="s">
        <v>217</v>
      </c>
      <c r="E1169" s="270" t="s">
        <v>572</v>
      </c>
      <c r="F1169" s="131" t="s">
        <v>389</v>
      </c>
      <c r="G1169" s="161">
        <v>600000</v>
      </c>
      <c r="H1169" s="161">
        <v>600000</v>
      </c>
      <c r="I1169" s="132">
        <v>260876.83</v>
      </c>
      <c r="J1169" s="301">
        <f t="shared" si="139"/>
        <v>43.47947166666666</v>
      </c>
    </row>
    <row r="1170" spans="1:10" s="129" customFormat="1" ht="12.75">
      <c r="A1170" s="133"/>
      <c r="B1170" s="130"/>
      <c r="C1170" s="130"/>
      <c r="D1170" s="133"/>
      <c r="E1170" s="133" t="s">
        <v>575</v>
      </c>
      <c r="F1170" s="131" t="s">
        <v>459</v>
      </c>
      <c r="G1170" s="160">
        <f>0+G$1171</f>
        <v>745000</v>
      </c>
      <c r="H1170" s="160">
        <f>0+H$1171</f>
        <v>745000</v>
      </c>
      <c r="I1170" s="160">
        <f>0+I$1171</f>
        <v>725887.99</v>
      </c>
      <c r="J1170" s="299">
        <f t="shared" si="139"/>
        <v>97.43462953020135</v>
      </c>
    </row>
    <row r="1171" spans="1:10" s="129" customFormat="1" ht="12.75">
      <c r="A1171" s="133"/>
      <c r="B1171" s="130"/>
      <c r="C1171" s="130" t="s">
        <v>1577</v>
      </c>
      <c r="D1171" s="133" t="s">
        <v>1603</v>
      </c>
      <c r="E1171" s="270" t="s">
        <v>576</v>
      </c>
      <c r="F1171" s="131" t="s">
        <v>460</v>
      </c>
      <c r="G1171" s="161">
        <v>745000</v>
      </c>
      <c r="H1171" s="161">
        <v>745000</v>
      </c>
      <c r="I1171" s="132">
        <v>725887.99</v>
      </c>
      <c r="J1171" s="301">
        <f t="shared" si="139"/>
        <v>97.43462953020135</v>
      </c>
    </row>
    <row r="1172" spans="1:10" s="129" customFormat="1" ht="12.75">
      <c r="A1172" s="133"/>
      <c r="B1172" s="130"/>
      <c r="C1172" s="130"/>
      <c r="D1172" s="133"/>
      <c r="E1172" s="133" t="s">
        <v>890</v>
      </c>
      <c r="F1172" s="131" t="s">
        <v>462</v>
      </c>
      <c r="G1172" s="160">
        <f>0+G$1173</f>
        <v>400000</v>
      </c>
      <c r="H1172" s="160">
        <f>0+H$1173</f>
        <v>400000</v>
      </c>
      <c r="I1172" s="160">
        <f>0+I$1173</f>
        <v>228234.48</v>
      </c>
      <c r="J1172" s="299">
        <f t="shared" si="139"/>
        <v>57.058620000000005</v>
      </c>
    </row>
    <row r="1173" spans="1:10" s="129" customFormat="1" ht="12.75">
      <c r="A1173" s="133"/>
      <c r="B1173" s="130"/>
      <c r="C1173" s="130" t="s">
        <v>321</v>
      </c>
      <c r="D1173" s="133" t="s">
        <v>1604</v>
      </c>
      <c r="E1173" s="270" t="s">
        <v>892</v>
      </c>
      <c r="F1173" s="131" t="s">
        <v>462</v>
      </c>
      <c r="G1173" s="161">
        <v>400000</v>
      </c>
      <c r="H1173" s="161">
        <v>400000</v>
      </c>
      <c r="I1173" s="132">
        <v>228234.48</v>
      </c>
      <c r="J1173" s="301">
        <f t="shared" si="139"/>
        <v>57.058620000000005</v>
      </c>
    </row>
    <row r="1174" spans="1:10" s="129" customFormat="1" ht="12.75">
      <c r="A1174" s="133" t="s">
        <v>1605</v>
      </c>
      <c r="B1174" s="130"/>
      <c r="C1174" s="130"/>
      <c r="D1174" s="133"/>
      <c r="E1174" s="133"/>
      <c r="F1174" s="159" t="s">
        <v>1606</v>
      </c>
      <c r="G1174" s="160">
        <f>0+G$1175+G$1178+G$1181+G$1186+G$1189</f>
        <v>2556000</v>
      </c>
      <c r="H1174" s="160">
        <f>0+H$1175+H$1178+H$1181+H$1186+H$1189</f>
        <v>2556000</v>
      </c>
      <c r="I1174" s="160">
        <f>0+I$1175+I$1178+I$1181+I$1186+I$1189</f>
        <v>1934690.69</v>
      </c>
      <c r="J1174" s="299">
        <f t="shared" si="139"/>
        <v>75.69212402190924</v>
      </c>
    </row>
    <row r="1175" spans="1:10" s="129" customFormat="1" ht="38.25">
      <c r="A1175" s="133" t="s">
        <v>1607</v>
      </c>
      <c r="B1175" s="130" t="s">
        <v>1472</v>
      </c>
      <c r="C1175" s="130"/>
      <c r="D1175" s="133"/>
      <c r="E1175" s="133"/>
      <c r="F1175" s="159" t="s">
        <v>1608</v>
      </c>
      <c r="G1175" s="160">
        <f aca="true" t="shared" si="142" ref="G1175:I1176">0+G$1177</f>
        <v>30000</v>
      </c>
      <c r="H1175" s="160">
        <f t="shared" si="142"/>
        <v>30000</v>
      </c>
      <c r="I1175" s="160">
        <f t="shared" si="142"/>
        <v>0</v>
      </c>
      <c r="J1175" s="299" t="str">
        <f t="shared" si="139"/>
        <v>-</v>
      </c>
    </row>
    <row r="1176" spans="1:10" s="129" customFormat="1" ht="12.75">
      <c r="A1176" s="133"/>
      <c r="B1176" s="130"/>
      <c r="C1176" s="130"/>
      <c r="D1176" s="133"/>
      <c r="E1176" s="133" t="s">
        <v>1212</v>
      </c>
      <c r="F1176" s="131" t="s">
        <v>278</v>
      </c>
      <c r="G1176" s="160">
        <f t="shared" si="142"/>
        <v>30000</v>
      </c>
      <c r="H1176" s="160">
        <f t="shared" si="142"/>
        <v>30000</v>
      </c>
      <c r="I1176" s="160">
        <f t="shared" si="142"/>
        <v>0</v>
      </c>
      <c r="J1176" s="299" t="str">
        <f t="shared" si="139"/>
        <v>-</v>
      </c>
    </row>
    <row r="1177" spans="1:10" s="129" customFormat="1" ht="12.75">
      <c r="A1177" s="133"/>
      <c r="B1177" s="130"/>
      <c r="C1177" s="130" t="s">
        <v>19</v>
      </c>
      <c r="D1177" s="133" t="s">
        <v>1609</v>
      </c>
      <c r="E1177" s="270" t="s">
        <v>1280</v>
      </c>
      <c r="F1177" s="131" t="s">
        <v>427</v>
      </c>
      <c r="G1177" s="161">
        <v>30000</v>
      </c>
      <c r="H1177" s="161">
        <v>30000</v>
      </c>
      <c r="I1177" s="132">
        <v>0</v>
      </c>
      <c r="J1177" s="301" t="str">
        <f t="shared" si="139"/>
        <v>-</v>
      </c>
    </row>
    <row r="1178" spans="1:10" s="129" customFormat="1" ht="38.25">
      <c r="A1178" s="133" t="s">
        <v>1610</v>
      </c>
      <c r="B1178" s="130" t="s">
        <v>1472</v>
      </c>
      <c r="C1178" s="130"/>
      <c r="D1178" s="133"/>
      <c r="E1178" s="133"/>
      <c r="F1178" s="159" t="s">
        <v>1611</v>
      </c>
      <c r="G1178" s="160">
        <f aca="true" t="shared" si="143" ref="G1178:I1179">0+G$1180</f>
        <v>100000</v>
      </c>
      <c r="H1178" s="160">
        <f t="shared" si="143"/>
        <v>100000</v>
      </c>
      <c r="I1178" s="160">
        <f t="shared" si="143"/>
        <v>80000</v>
      </c>
      <c r="J1178" s="299">
        <f t="shared" si="139"/>
        <v>80</v>
      </c>
    </row>
    <row r="1179" spans="1:10" s="129" customFormat="1" ht="12.75">
      <c r="A1179" s="133"/>
      <c r="B1179" s="130"/>
      <c r="C1179" s="130"/>
      <c r="D1179" s="133"/>
      <c r="E1179" s="133" t="s">
        <v>680</v>
      </c>
      <c r="F1179" s="131" t="s">
        <v>415</v>
      </c>
      <c r="G1179" s="160">
        <f t="shared" si="143"/>
        <v>100000</v>
      </c>
      <c r="H1179" s="160">
        <f t="shared" si="143"/>
        <v>100000</v>
      </c>
      <c r="I1179" s="160">
        <f t="shared" si="143"/>
        <v>80000</v>
      </c>
      <c r="J1179" s="299">
        <f t="shared" si="139"/>
        <v>80</v>
      </c>
    </row>
    <row r="1180" spans="1:10" s="129" customFormat="1" ht="12.75">
      <c r="A1180" s="133"/>
      <c r="B1180" s="130"/>
      <c r="C1180" s="130" t="s">
        <v>188</v>
      </c>
      <c r="D1180" s="133" t="s">
        <v>1612</v>
      </c>
      <c r="E1180" s="270" t="s">
        <v>682</v>
      </c>
      <c r="F1180" s="131" t="s">
        <v>418</v>
      </c>
      <c r="G1180" s="161">
        <v>100000</v>
      </c>
      <c r="H1180" s="161">
        <v>100000</v>
      </c>
      <c r="I1180" s="132">
        <v>80000</v>
      </c>
      <c r="J1180" s="301">
        <f t="shared" si="139"/>
        <v>80</v>
      </c>
    </row>
    <row r="1181" spans="1:10" s="129" customFormat="1" ht="38.25">
      <c r="A1181" s="133" t="s">
        <v>1613</v>
      </c>
      <c r="B1181" s="130" t="s">
        <v>1472</v>
      </c>
      <c r="C1181" s="130"/>
      <c r="D1181" s="133"/>
      <c r="E1181" s="133"/>
      <c r="F1181" s="159" t="s">
        <v>1614</v>
      </c>
      <c r="G1181" s="160">
        <f>0+G$1183+G$1185</f>
        <v>1600000</v>
      </c>
      <c r="H1181" s="160">
        <f>0+H$1183+H$1185</f>
        <v>1600000</v>
      </c>
      <c r="I1181" s="160">
        <f>0+I$1183+I$1185</f>
        <v>1028690.69</v>
      </c>
      <c r="J1181" s="299">
        <f t="shared" si="139"/>
        <v>64.293168125</v>
      </c>
    </row>
    <row r="1182" spans="1:10" s="129" customFormat="1" ht="12.75">
      <c r="A1182" s="133"/>
      <c r="B1182" s="130"/>
      <c r="C1182" s="130"/>
      <c r="D1182" s="133"/>
      <c r="E1182" s="133" t="s">
        <v>543</v>
      </c>
      <c r="F1182" s="131" t="s">
        <v>380</v>
      </c>
      <c r="G1182" s="160">
        <f>0+G$1183</f>
        <v>20000</v>
      </c>
      <c r="H1182" s="160">
        <f>0+H$1183</f>
        <v>20000</v>
      </c>
      <c r="I1182" s="160">
        <f>0+I$1183</f>
        <v>0</v>
      </c>
      <c r="J1182" s="299" t="str">
        <f t="shared" si="139"/>
        <v>-</v>
      </c>
    </row>
    <row r="1183" spans="1:10" s="129" customFormat="1" ht="12.75">
      <c r="A1183" s="133"/>
      <c r="B1183" s="130"/>
      <c r="C1183" s="130" t="s">
        <v>188</v>
      </c>
      <c r="D1183" s="133" t="s">
        <v>1615</v>
      </c>
      <c r="E1183" s="270" t="s">
        <v>545</v>
      </c>
      <c r="F1183" s="131" t="s">
        <v>387</v>
      </c>
      <c r="G1183" s="161">
        <v>20000</v>
      </c>
      <c r="H1183" s="161">
        <v>20000</v>
      </c>
      <c r="I1183" s="132">
        <v>0</v>
      </c>
      <c r="J1183" s="301" t="str">
        <f t="shared" si="139"/>
        <v>-</v>
      </c>
    </row>
    <row r="1184" spans="1:10" s="129" customFormat="1" ht="12.75">
      <c r="A1184" s="133"/>
      <c r="B1184" s="130"/>
      <c r="C1184" s="130"/>
      <c r="D1184" s="133"/>
      <c r="E1184" s="133" t="s">
        <v>1212</v>
      </c>
      <c r="F1184" s="131" t="s">
        <v>278</v>
      </c>
      <c r="G1184" s="160">
        <f>0+G$1185</f>
        <v>1580000</v>
      </c>
      <c r="H1184" s="160">
        <f>0+H$1185</f>
        <v>1580000</v>
      </c>
      <c r="I1184" s="160">
        <f>0+I$1185</f>
        <v>1028690.69</v>
      </c>
      <c r="J1184" s="299">
        <f t="shared" si="139"/>
        <v>65.10700569620252</v>
      </c>
    </row>
    <row r="1185" spans="1:10" s="129" customFormat="1" ht="12.75">
      <c r="A1185" s="133"/>
      <c r="B1185" s="130"/>
      <c r="C1185" s="130" t="s">
        <v>188</v>
      </c>
      <c r="D1185" s="133" t="s">
        <v>1616</v>
      </c>
      <c r="E1185" s="270" t="s">
        <v>1617</v>
      </c>
      <c r="F1185" s="131" t="s">
        <v>428</v>
      </c>
      <c r="G1185" s="161">
        <v>1580000</v>
      </c>
      <c r="H1185" s="161">
        <v>1580000</v>
      </c>
      <c r="I1185" s="132">
        <v>1028690.69</v>
      </c>
      <c r="J1185" s="301">
        <f t="shared" si="139"/>
        <v>65.10700569620252</v>
      </c>
    </row>
    <row r="1186" spans="1:10" s="129" customFormat="1" ht="38.25">
      <c r="A1186" s="133" t="s">
        <v>1618</v>
      </c>
      <c r="B1186" s="130" t="s">
        <v>1472</v>
      </c>
      <c r="C1186" s="130"/>
      <c r="D1186" s="133"/>
      <c r="E1186" s="133"/>
      <c r="F1186" s="159" t="s">
        <v>1619</v>
      </c>
      <c r="G1186" s="160">
        <f aca="true" t="shared" si="144" ref="G1186:I1187">0+G$1188</f>
        <v>76000</v>
      </c>
      <c r="H1186" s="160">
        <f t="shared" si="144"/>
        <v>76000</v>
      </c>
      <c r="I1186" s="160">
        <f t="shared" si="144"/>
        <v>76000</v>
      </c>
      <c r="J1186" s="299">
        <f t="shared" si="139"/>
        <v>100</v>
      </c>
    </row>
    <row r="1187" spans="1:10" s="129" customFormat="1" ht="12.75">
      <c r="A1187" s="133"/>
      <c r="B1187" s="130"/>
      <c r="C1187" s="130"/>
      <c r="D1187" s="133"/>
      <c r="E1187" s="133" t="s">
        <v>708</v>
      </c>
      <c r="F1187" s="131" t="s">
        <v>433</v>
      </c>
      <c r="G1187" s="160">
        <f t="shared" si="144"/>
        <v>76000</v>
      </c>
      <c r="H1187" s="160">
        <f t="shared" si="144"/>
        <v>76000</v>
      </c>
      <c r="I1187" s="160">
        <f t="shared" si="144"/>
        <v>76000</v>
      </c>
      <c r="J1187" s="299">
        <f t="shared" si="139"/>
        <v>100</v>
      </c>
    </row>
    <row r="1188" spans="1:10" s="129" customFormat="1" ht="38.25">
      <c r="A1188" s="133"/>
      <c r="B1188" s="130"/>
      <c r="C1188" s="130" t="s">
        <v>188</v>
      </c>
      <c r="D1188" s="133" t="s">
        <v>1620</v>
      </c>
      <c r="E1188" s="270" t="s">
        <v>710</v>
      </c>
      <c r="F1188" s="131" t="s">
        <v>434</v>
      </c>
      <c r="G1188" s="161">
        <v>76000</v>
      </c>
      <c r="H1188" s="161">
        <v>76000</v>
      </c>
      <c r="I1188" s="132">
        <v>76000</v>
      </c>
      <c r="J1188" s="301">
        <f t="shared" si="139"/>
        <v>100</v>
      </c>
    </row>
    <row r="1189" spans="1:10" s="129" customFormat="1" ht="25.5">
      <c r="A1189" s="133" t="s">
        <v>1621</v>
      </c>
      <c r="B1189" s="130" t="s">
        <v>1472</v>
      </c>
      <c r="C1189" s="130"/>
      <c r="D1189" s="133"/>
      <c r="E1189" s="133"/>
      <c r="F1189" s="159" t="s">
        <v>1622</v>
      </c>
      <c r="G1189" s="160">
        <f aca="true" t="shared" si="145" ref="G1189:I1190">0+G$1191</f>
        <v>750000</v>
      </c>
      <c r="H1189" s="160">
        <f t="shared" si="145"/>
        <v>750000</v>
      </c>
      <c r="I1189" s="160">
        <f t="shared" si="145"/>
        <v>750000</v>
      </c>
      <c r="J1189" s="299">
        <f t="shared" si="139"/>
        <v>100</v>
      </c>
    </row>
    <row r="1190" spans="1:10" s="129" customFormat="1" ht="12.75">
      <c r="A1190" s="133"/>
      <c r="B1190" s="130"/>
      <c r="C1190" s="130"/>
      <c r="D1190" s="133"/>
      <c r="E1190" s="133" t="s">
        <v>708</v>
      </c>
      <c r="F1190" s="131" t="s">
        <v>433</v>
      </c>
      <c r="G1190" s="160">
        <f t="shared" si="145"/>
        <v>750000</v>
      </c>
      <c r="H1190" s="160">
        <f t="shared" si="145"/>
        <v>750000</v>
      </c>
      <c r="I1190" s="160">
        <f t="shared" si="145"/>
        <v>750000</v>
      </c>
      <c r="J1190" s="299">
        <f t="shared" si="139"/>
        <v>100</v>
      </c>
    </row>
    <row r="1191" spans="1:10" s="129" customFormat="1" ht="38.25">
      <c r="A1191" s="133"/>
      <c r="B1191" s="130"/>
      <c r="C1191" s="130" t="s">
        <v>188</v>
      </c>
      <c r="D1191" s="133" t="s">
        <v>1623</v>
      </c>
      <c r="E1191" s="270" t="s">
        <v>1624</v>
      </c>
      <c r="F1191" s="131" t="s">
        <v>435</v>
      </c>
      <c r="G1191" s="161">
        <v>750000</v>
      </c>
      <c r="H1191" s="161">
        <v>750000</v>
      </c>
      <c r="I1191" s="132">
        <v>750000</v>
      </c>
      <c r="J1191" s="301">
        <f t="shared" si="139"/>
        <v>100</v>
      </c>
    </row>
    <row r="1192" spans="1:10" s="129" customFormat="1" ht="12.75">
      <c r="A1192" s="133" t="s">
        <v>1625</v>
      </c>
      <c r="B1192" s="130"/>
      <c r="C1192" s="130"/>
      <c r="D1192" s="133"/>
      <c r="E1192" s="133"/>
      <c r="F1192" s="159" t="s">
        <v>1626</v>
      </c>
      <c r="G1192" s="160">
        <f>0+G$1193+G$1200+G$1211+G$1214</f>
        <v>1384400</v>
      </c>
      <c r="H1192" s="160">
        <f>0+H$1193+H$1200+H$1211+H$1214</f>
        <v>1384400</v>
      </c>
      <c r="I1192" s="160">
        <f>0+I$1193+I$1200+I$1211+I$1214</f>
        <v>1250593.33</v>
      </c>
      <c r="J1192" s="299">
        <f t="shared" si="139"/>
        <v>90.33468145044785</v>
      </c>
    </row>
    <row r="1193" spans="1:10" s="129" customFormat="1" ht="12.75">
      <c r="A1193" s="133" t="s">
        <v>1627</v>
      </c>
      <c r="B1193" s="130" t="s">
        <v>1472</v>
      </c>
      <c r="C1193" s="130"/>
      <c r="D1193" s="133"/>
      <c r="E1193" s="133"/>
      <c r="F1193" s="159" t="s">
        <v>1628</v>
      </c>
      <c r="G1193" s="160">
        <f>0+G$1195+G$1197+G$1198+G$1199</f>
        <v>194400</v>
      </c>
      <c r="H1193" s="160">
        <f>0+H$1195+H$1197+H$1198+H$1199</f>
        <v>194400</v>
      </c>
      <c r="I1193" s="160">
        <f>0+I$1195+I$1197+I$1198+I$1199</f>
        <v>191901.66</v>
      </c>
      <c r="J1193" s="299">
        <f t="shared" si="139"/>
        <v>98.71484567901236</v>
      </c>
    </row>
    <row r="1194" spans="1:10" s="129" customFormat="1" ht="12.75">
      <c r="A1194" s="133"/>
      <c r="B1194" s="130"/>
      <c r="C1194" s="130"/>
      <c r="D1194" s="133"/>
      <c r="E1194" s="133" t="s">
        <v>569</v>
      </c>
      <c r="F1194" s="131" t="s">
        <v>373</v>
      </c>
      <c r="G1194" s="160">
        <f>0+G$1195</f>
        <v>5400</v>
      </c>
      <c r="H1194" s="160">
        <f>0+H$1195</f>
        <v>5400</v>
      </c>
      <c r="I1194" s="160">
        <f>0+I$1195</f>
        <v>5309.8</v>
      </c>
      <c r="J1194" s="299">
        <f t="shared" si="139"/>
        <v>98.32962962962964</v>
      </c>
    </row>
    <row r="1195" spans="1:10" s="129" customFormat="1" ht="12.75">
      <c r="A1195" s="133"/>
      <c r="B1195" s="130"/>
      <c r="C1195" s="130" t="s">
        <v>19</v>
      </c>
      <c r="D1195" s="133" t="s">
        <v>1629</v>
      </c>
      <c r="E1195" s="270" t="s">
        <v>1025</v>
      </c>
      <c r="F1195" s="131" t="s">
        <v>374</v>
      </c>
      <c r="G1195" s="161">
        <v>5400</v>
      </c>
      <c r="H1195" s="161">
        <v>5400</v>
      </c>
      <c r="I1195" s="132">
        <v>5309.8</v>
      </c>
      <c r="J1195" s="301">
        <f t="shared" si="139"/>
        <v>98.32962962962964</v>
      </c>
    </row>
    <row r="1196" spans="1:10" s="129" customFormat="1" ht="12.75">
      <c r="A1196" s="133"/>
      <c r="B1196" s="130"/>
      <c r="C1196" s="130"/>
      <c r="D1196" s="133"/>
      <c r="E1196" s="133" t="s">
        <v>543</v>
      </c>
      <c r="F1196" s="131" t="s">
        <v>380</v>
      </c>
      <c r="G1196" s="160">
        <f>0+G$1197+G$1198+G$1199</f>
        <v>189000</v>
      </c>
      <c r="H1196" s="160">
        <f>0+H$1197+H$1198+H$1199</f>
        <v>189000</v>
      </c>
      <c r="I1196" s="160">
        <f>0+I$1197+I$1198+I$1199</f>
        <v>186591.86</v>
      </c>
      <c r="J1196" s="299">
        <f t="shared" si="139"/>
        <v>98.72585185185184</v>
      </c>
    </row>
    <row r="1197" spans="1:10" s="129" customFormat="1" ht="12.75">
      <c r="A1197" s="133"/>
      <c r="B1197" s="130"/>
      <c r="C1197" s="130" t="s">
        <v>19</v>
      </c>
      <c r="D1197" s="133" t="s">
        <v>1630</v>
      </c>
      <c r="E1197" s="270" t="s">
        <v>544</v>
      </c>
      <c r="F1197" s="131" t="s">
        <v>383</v>
      </c>
      <c r="G1197" s="161">
        <v>41000</v>
      </c>
      <c r="H1197" s="161">
        <v>41000</v>
      </c>
      <c r="I1197" s="132">
        <v>40123.75</v>
      </c>
      <c r="J1197" s="301">
        <f t="shared" si="139"/>
        <v>97.86280487804878</v>
      </c>
    </row>
    <row r="1198" spans="1:10" s="129" customFormat="1" ht="12.75">
      <c r="A1198" s="133"/>
      <c r="B1198" s="130"/>
      <c r="C1198" s="130" t="s">
        <v>19</v>
      </c>
      <c r="D1198" s="133" t="s">
        <v>1631</v>
      </c>
      <c r="E1198" s="270" t="s">
        <v>545</v>
      </c>
      <c r="F1198" s="131" t="s">
        <v>387</v>
      </c>
      <c r="G1198" s="161">
        <v>72000</v>
      </c>
      <c r="H1198" s="161">
        <v>72000</v>
      </c>
      <c r="I1198" s="132">
        <v>71354.21</v>
      </c>
      <c r="J1198" s="301">
        <f t="shared" si="139"/>
        <v>99.10306944444446</v>
      </c>
    </row>
    <row r="1199" spans="1:10" s="129" customFormat="1" ht="12.75">
      <c r="A1199" s="133"/>
      <c r="B1199" s="130"/>
      <c r="C1199" s="130" t="s">
        <v>19</v>
      </c>
      <c r="D1199" s="133" t="s">
        <v>1632</v>
      </c>
      <c r="E1199" s="270" t="s">
        <v>572</v>
      </c>
      <c r="F1199" s="131" t="s">
        <v>389</v>
      </c>
      <c r="G1199" s="161">
        <v>76000</v>
      </c>
      <c r="H1199" s="161">
        <v>76000</v>
      </c>
      <c r="I1199" s="132">
        <v>75113.9</v>
      </c>
      <c r="J1199" s="301">
        <f aca="true" t="shared" si="146" ref="J1199:J1245">IF(OR($H1199=0,$I1199=0),"-",$I1199/$H1199*100)</f>
        <v>98.83407894736841</v>
      </c>
    </row>
    <row r="1200" spans="1:10" s="129" customFormat="1" ht="25.5">
      <c r="A1200" s="133" t="s">
        <v>1633</v>
      </c>
      <c r="B1200" s="130" t="s">
        <v>1472</v>
      </c>
      <c r="C1200" s="130"/>
      <c r="D1200" s="133"/>
      <c r="E1200" s="133"/>
      <c r="F1200" s="159" t="s">
        <v>1540</v>
      </c>
      <c r="G1200" s="160">
        <f>0+G$1202+G$1203+G$1204+G$1205+G$1207+G$1208+G$1209+G$1210</f>
        <v>679200</v>
      </c>
      <c r="H1200" s="160">
        <f>0+H$1202+H$1203+H$1204+H$1205+H$1207+H$1208+H$1209+H$1210</f>
        <v>679200</v>
      </c>
      <c r="I1200" s="160">
        <f>0+I$1202+I$1203+I$1204+I$1205+I$1207+I$1208+I$1209+I$1210</f>
        <v>591126.37</v>
      </c>
      <c r="J1200" s="299">
        <f t="shared" si="146"/>
        <v>87.03273998822144</v>
      </c>
    </row>
    <row r="1201" spans="1:10" s="129" customFormat="1" ht="12.75">
      <c r="A1201" s="133"/>
      <c r="B1201" s="130"/>
      <c r="C1201" s="130"/>
      <c r="D1201" s="133"/>
      <c r="E1201" s="133" t="s">
        <v>569</v>
      </c>
      <c r="F1201" s="131" t="s">
        <v>373</v>
      </c>
      <c r="G1201" s="160">
        <f>0+G$1202+G$1203+G$1204+G$1205</f>
        <v>157200</v>
      </c>
      <c r="H1201" s="160">
        <f>0+H$1202+H$1203+H$1204+H$1205</f>
        <v>157200</v>
      </c>
      <c r="I1201" s="160">
        <f>0+I$1202+I$1203+I$1204+I$1205</f>
        <v>126652.88</v>
      </c>
      <c r="J1201" s="299">
        <f t="shared" si="146"/>
        <v>80.56798982188296</v>
      </c>
    </row>
    <row r="1202" spans="1:10" s="129" customFormat="1" ht="12.75">
      <c r="A1202" s="133"/>
      <c r="B1202" s="130"/>
      <c r="C1202" s="130" t="s">
        <v>19</v>
      </c>
      <c r="D1202" s="133" t="s">
        <v>1634</v>
      </c>
      <c r="E1202" s="270" t="s">
        <v>1025</v>
      </c>
      <c r="F1202" s="131" t="s">
        <v>374</v>
      </c>
      <c r="G1202" s="161">
        <v>4100</v>
      </c>
      <c r="H1202" s="161">
        <v>4100</v>
      </c>
      <c r="I1202" s="132">
        <v>4057.5</v>
      </c>
      <c r="J1202" s="301">
        <f t="shared" si="146"/>
        <v>98.96341463414635</v>
      </c>
    </row>
    <row r="1203" spans="1:10" s="129" customFormat="1" ht="12.75">
      <c r="A1203" s="133"/>
      <c r="B1203" s="130"/>
      <c r="C1203" s="130" t="s">
        <v>19</v>
      </c>
      <c r="D1203" s="133" t="s">
        <v>1635</v>
      </c>
      <c r="E1203" s="270" t="s">
        <v>571</v>
      </c>
      <c r="F1203" s="131" t="s">
        <v>376</v>
      </c>
      <c r="G1203" s="161">
        <v>150000</v>
      </c>
      <c r="H1203" s="161">
        <v>150000</v>
      </c>
      <c r="I1203" s="132">
        <v>120287.88</v>
      </c>
      <c r="J1203" s="301">
        <f t="shared" si="146"/>
        <v>80.19192000000001</v>
      </c>
    </row>
    <row r="1204" spans="1:10" s="129" customFormat="1" ht="25.5">
      <c r="A1204" s="133"/>
      <c r="B1204" s="130"/>
      <c r="C1204" s="130" t="s">
        <v>19</v>
      </c>
      <c r="D1204" s="133" t="s">
        <v>1636</v>
      </c>
      <c r="E1204" s="270" t="s">
        <v>1165</v>
      </c>
      <c r="F1204" s="131" t="s">
        <v>377</v>
      </c>
      <c r="G1204" s="161">
        <v>1000</v>
      </c>
      <c r="H1204" s="161">
        <v>1000</v>
      </c>
      <c r="I1204" s="132">
        <v>261</v>
      </c>
      <c r="J1204" s="301">
        <f t="shared" si="146"/>
        <v>26.1</v>
      </c>
    </row>
    <row r="1205" spans="1:10" s="129" customFormat="1" ht="12.75">
      <c r="A1205" s="133"/>
      <c r="B1205" s="130"/>
      <c r="C1205" s="130" t="s">
        <v>19</v>
      </c>
      <c r="D1205" s="133" t="s">
        <v>1637</v>
      </c>
      <c r="E1205" s="270" t="s">
        <v>806</v>
      </c>
      <c r="F1205" s="131" t="s">
        <v>378</v>
      </c>
      <c r="G1205" s="161">
        <v>2100</v>
      </c>
      <c r="H1205" s="161">
        <v>2100</v>
      </c>
      <c r="I1205" s="132">
        <v>2046.5</v>
      </c>
      <c r="J1205" s="301">
        <f t="shared" si="146"/>
        <v>97.45238095238096</v>
      </c>
    </row>
    <row r="1206" spans="1:10" s="129" customFormat="1" ht="12.75">
      <c r="A1206" s="133"/>
      <c r="B1206" s="130"/>
      <c r="C1206" s="130"/>
      <c r="D1206" s="133"/>
      <c r="E1206" s="133" t="s">
        <v>543</v>
      </c>
      <c r="F1206" s="131" t="s">
        <v>380</v>
      </c>
      <c r="G1206" s="160">
        <f>0+G$1207+G$1208+G$1209+G$1210</f>
        <v>522000</v>
      </c>
      <c r="H1206" s="160">
        <f>0+H$1207+H$1208+H$1209+H$1210</f>
        <v>522000</v>
      </c>
      <c r="I1206" s="160">
        <f>0+I$1207+I$1208+I$1209+I$1210</f>
        <v>464473.49</v>
      </c>
      <c r="J1206" s="299">
        <f t="shared" si="146"/>
        <v>88.97959578544061</v>
      </c>
    </row>
    <row r="1207" spans="1:10" s="129" customFormat="1" ht="12.75">
      <c r="A1207" s="133"/>
      <c r="B1207" s="130"/>
      <c r="C1207" s="130" t="s">
        <v>19</v>
      </c>
      <c r="D1207" s="133" t="s">
        <v>42</v>
      </c>
      <c r="E1207" s="270" t="s">
        <v>819</v>
      </c>
      <c r="F1207" s="131" t="s">
        <v>381</v>
      </c>
      <c r="G1207" s="161">
        <v>2000</v>
      </c>
      <c r="H1207" s="161">
        <v>2000</v>
      </c>
      <c r="I1207" s="132">
        <v>2308.33</v>
      </c>
      <c r="J1207" s="301">
        <f t="shared" si="146"/>
        <v>115.41649999999998</v>
      </c>
    </row>
    <row r="1208" spans="1:10" s="129" customFormat="1" ht="12.75">
      <c r="A1208" s="133"/>
      <c r="B1208" s="130"/>
      <c r="C1208" s="130" t="s">
        <v>19</v>
      </c>
      <c r="D1208" s="133" t="s">
        <v>51</v>
      </c>
      <c r="E1208" s="270" t="s">
        <v>809</v>
      </c>
      <c r="F1208" s="131" t="s">
        <v>384</v>
      </c>
      <c r="G1208" s="161">
        <v>60000</v>
      </c>
      <c r="H1208" s="161">
        <v>60000</v>
      </c>
      <c r="I1208" s="132">
        <v>31431.16</v>
      </c>
      <c r="J1208" s="301">
        <f t="shared" si="146"/>
        <v>52.385266666666666</v>
      </c>
    </row>
    <row r="1209" spans="1:10" s="129" customFormat="1" ht="12.75">
      <c r="A1209" s="133"/>
      <c r="B1209" s="130"/>
      <c r="C1209" s="130" t="s">
        <v>19</v>
      </c>
      <c r="D1209" s="133" t="s">
        <v>63</v>
      </c>
      <c r="E1209" s="270" t="s">
        <v>915</v>
      </c>
      <c r="F1209" s="131" t="s">
        <v>385</v>
      </c>
      <c r="G1209" s="161">
        <v>360000</v>
      </c>
      <c r="H1209" s="161">
        <v>360000</v>
      </c>
      <c r="I1209" s="132">
        <v>348201.48</v>
      </c>
      <c r="J1209" s="301">
        <f t="shared" si="146"/>
        <v>96.72263333333333</v>
      </c>
    </row>
    <row r="1210" spans="1:10" s="129" customFormat="1" ht="12.75">
      <c r="A1210" s="133"/>
      <c r="B1210" s="130"/>
      <c r="C1210" s="130" t="s">
        <v>19</v>
      </c>
      <c r="D1210" s="133" t="s">
        <v>94</v>
      </c>
      <c r="E1210" s="270" t="s">
        <v>572</v>
      </c>
      <c r="F1210" s="131" t="s">
        <v>389</v>
      </c>
      <c r="G1210" s="161">
        <v>100000</v>
      </c>
      <c r="H1210" s="161">
        <v>100000</v>
      </c>
      <c r="I1210" s="132">
        <v>82532.52</v>
      </c>
      <c r="J1210" s="301">
        <f t="shared" si="146"/>
        <v>82.53252</v>
      </c>
    </row>
    <row r="1211" spans="1:10" s="129" customFormat="1" ht="25.5">
      <c r="A1211" s="133" t="s">
        <v>1638</v>
      </c>
      <c r="B1211" s="130" t="s">
        <v>1472</v>
      </c>
      <c r="C1211" s="130"/>
      <c r="D1211" s="133"/>
      <c r="E1211" s="133"/>
      <c r="F1211" s="159" t="s">
        <v>1639</v>
      </c>
      <c r="G1211" s="160">
        <f aca="true" t="shared" si="147" ref="G1211:I1212">0+G$1213</f>
        <v>10800</v>
      </c>
      <c r="H1211" s="160">
        <f t="shared" si="147"/>
        <v>10800</v>
      </c>
      <c r="I1211" s="160">
        <f t="shared" si="147"/>
        <v>10786.25</v>
      </c>
      <c r="J1211" s="299">
        <f t="shared" si="146"/>
        <v>99.87268518518519</v>
      </c>
    </row>
    <row r="1212" spans="1:10" s="129" customFormat="1" ht="12.75">
      <c r="A1212" s="133"/>
      <c r="B1212" s="130"/>
      <c r="C1212" s="130"/>
      <c r="D1212" s="133"/>
      <c r="E1212" s="133" t="s">
        <v>550</v>
      </c>
      <c r="F1212" s="131" t="s">
        <v>391</v>
      </c>
      <c r="G1212" s="160">
        <f t="shared" si="147"/>
        <v>10800</v>
      </c>
      <c r="H1212" s="160">
        <f t="shared" si="147"/>
        <v>10800</v>
      </c>
      <c r="I1212" s="160">
        <f t="shared" si="147"/>
        <v>10786.25</v>
      </c>
      <c r="J1212" s="299">
        <f t="shared" si="146"/>
        <v>99.87268518518519</v>
      </c>
    </row>
    <row r="1213" spans="1:10" s="129" customFormat="1" ht="12.75">
      <c r="A1213" s="133"/>
      <c r="B1213" s="130"/>
      <c r="C1213" s="130" t="s">
        <v>19</v>
      </c>
      <c r="D1213" s="133" t="s">
        <v>111</v>
      </c>
      <c r="E1213" s="270" t="s">
        <v>617</v>
      </c>
      <c r="F1213" s="131" t="s">
        <v>396</v>
      </c>
      <c r="G1213" s="161">
        <v>10800</v>
      </c>
      <c r="H1213" s="161">
        <v>10800</v>
      </c>
      <c r="I1213" s="132">
        <v>10786.25</v>
      </c>
      <c r="J1213" s="301">
        <f t="shared" si="146"/>
        <v>99.87268518518519</v>
      </c>
    </row>
    <row r="1214" spans="1:10" s="129" customFormat="1" ht="25.5">
      <c r="A1214" s="133" t="s">
        <v>1640</v>
      </c>
      <c r="B1214" s="130" t="s">
        <v>1472</v>
      </c>
      <c r="C1214" s="130"/>
      <c r="D1214" s="133"/>
      <c r="E1214" s="133"/>
      <c r="F1214" s="159" t="s">
        <v>1641</v>
      </c>
      <c r="G1214" s="160">
        <f aca="true" t="shared" si="148" ref="G1214:I1215">0+G$1216</f>
        <v>500000</v>
      </c>
      <c r="H1214" s="160">
        <f t="shared" si="148"/>
        <v>500000</v>
      </c>
      <c r="I1214" s="160">
        <f t="shared" si="148"/>
        <v>456779.05</v>
      </c>
      <c r="J1214" s="299">
        <f t="shared" si="146"/>
        <v>91.35580999999999</v>
      </c>
    </row>
    <row r="1215" spans="1:10" s="129" customFormat="1" ht="12.75">
      <c r="A1215" s="133"/>
      <c r="B1215" s="130"/>
      <c r="C1215" s="130"/>
      <c r="D1215" s="133"/>
      <c r="E1215" s="133" t="s">
        <v>812</v>
      </c>
      <c r="F1215" s="131" t="s">
        <v>445</v>
      </c>
      <c r="G1215" s="160">
        <f t="shared" si="148"/>
        <v>500000</v>
      </c>
      <c r="H1215" s="160">
        <f t="shared" si="148"/>
        <v>500000</v>
      </c>
      <c r="I1215" s="160">
        <f t="shared" si="148"/>
        <v>456779.05</v>
      </c>
      <c r="J1215" s="299">
        <f t="shared" si="146"/>
        <v>91.35580999999999</v>
      </c>
    </row>
    <row r="1216" spans="1:10" s="129" customFormat="1" ht="12.75">
      <c r="A1216" s="133"/>
      <c r="B1216" s="130"/>
      <c r="C1216" s="130" t="s">
        <v>447</v>
      </c>
      <c r="D1216" s="133" t="s">
        <v>1642</v>
      </c>
      <c r="E1216" s="270" t="s">
        <v>814</v>
      </c>
      <c r="F1216" s="131" t="s">
        <v>452</v>
      </c>
      <c r="G1216" s="161">
        <v>500000</v>
      </c>
      <c r="H1216" s="161">
        <v>500000</v>
      </c>
      <c r="I1216" s="132">
        <v>456779.05</v>
      </c>
      <c r="J1216" s="301">
        <f t="shared" si="146"/>
        <v>91.35580999999999</v>
      </c>
    </row>
    <row r="1217" spans="1:10" s="129" customFormat="1" ht="12.75">
      <c r="A1217" s="133" t="s">
        <v>1643</v>
      </c>
      <c r="B1217" s="130"/>
      <c r="C1217" s="130"/>
      <c r="D1217" s="133"/>
      <c r="E1217" s="133"/>
      <c r="F1217" s="159" t="s">
        <v>1644</v>
      </c>
      <c r="G1217" s="160">
        <f>0+G$1218</f>
        <v>90000</v>
      </c>
      <c r="H1217" s="160">
        <f>0+H$1218</f>
        <v>90000</v>
      </c>
      <c r="I1217" s="160">
        <f>0+I$1218</f>
        <v>52448.71</v>
      </c>
      <c r="J1217" s="299">
        <f t="shared" si="146"/>
        <v>58.27634444444444</v>
      </c>
    </row>
    <row r="1218" spans="1:10" s="129" customFormat="1" ht="12.75">
      <c r="A1218" s="133" t="s">
        <v>1645</v>
      </c>
      <c r="B1218" s="130" t="s">
        <v>1472</v>
      </c>
      <c r="C1218" s="130"/>
      <c r="D1218" s="133"/>
      <c r="E1218" s="133"/>
      <c r="F1218" s="159" t="s">
        <v>2706</v>
      </c>
      <c r="G1218" s="160">
        <f>0+G$1220+G$1222</f>
        <v>90000</v>
      </c>
      <c r="H1218" s="160">
        <f>0+H$1220+H$1222</f>
        <v>90000</v>
      </c>
      <c r="I1218" s="160">
        <f>0+I$1220+I$1222</f>
        <v>52448.71</v>
      </c>
      <c r="J1218" s="299">
        <f t="shared" si="146"/>
        <v>58.27634444444444</v>
      </c>
    </row>
    <row r="1219" spans="1:10" s="129" customFormat="1" ht="12.75">
      <c r="A1219" s="133"/>
      <c r="B1219" s="130"/>
      <c r="C1219" s="130"/>
      <c r="D1219" s="133"/>
      <c r="E1219" s="133" t="s">
        <v>543</v>
      </c>
      <c r="F1219" s="131" t="s">
        <v>380</v>
      </c>
      <c r="G1219" s="160">
        <f>0+G$1220</f>
        <v>15000</v>
      </c>
      <c r="H1219" s="160">
        <f>0+H$1220</f>
        <v>15000</v>
      </c>
      <c r="I1219" s="160">
        <f>0+I$1220</f>
        <v>12948.71</v>
      </c>
      <c r="J1219" s="299">
        <f t="shared" si="146"/>
        <v>86.32473333333333</v>
      </c>
    </row>
    <row r="1220" spans="1:10" s="129" customFormat="1" ht="12.75">
      <c r="A1220" s="133"/>
      <c r="B1220" s="130"/>
      <c r="C1220" s="130" t="s">
        <v>19</v>
      </c>
      <c r="D1220" s="133" t="s">
        <v>1646</v>
      </c>
      <c r="E1220" s="270" t="s">
        <v>572</v>
      </c>
      <c r="F1220" s="131" t="s">
        <v>389</v>
      </c>
      <c r="G1220" s="161">
        <v>15000</v>
      </c>
      <c r="H1220" s="161">
        <v>15000</v>
      </c>
      <c r="I1220" s="132">
        <v>12948.71</v>
      </c>
      <c r="J1220" s="301">
        <f t="shared" si="146"/>
        <v>86.32473333333333</v>
      </c>
    </row>
    <row r="1221" spans="1:10" s="129" customFormat="1" ht="12.75">
      <c r="A1221" s="133"/>
      <c r="B1221" s="130"/>
      <c r="C1221" s="130"/>
      <c r="D1221" s="133"/>
      <c r="E1221" s="133" t="s">
        <v>552</v>
      </c>
      <c r="F1221" s="131" t="s">
        <v>268</v>
      </c>
      <c r="G1221" s="160">
        <f>0+G$1222</f>
        <v>75000</v>
      </c>
      <c r="H1221" s="160">
        <f>0+H$1222</f>
        <v>75000</v>
      </c>
      <c r="I1221" s="160">
        <f>0+I$1222</f>
        <v>39500</v>
      </c>
      <c r="J1221" s="299">
        <f t="shared" si="146"/>
        <v>52.666666666666664</v>
      </c>
    </row>
    <row r="1222" spans="1:10" s="129" customFormat="1" ht="12.75">
      <c r="A1222" s="133"/>
      <c r="B1222" s="130"/>
      <c r="C1222" s="130" t="s">
        <v>19</v>
      </c>
      <c r="D1222" s="133" t="s">
        <v>124</v>
      </c>
      <c r="E1222" s="270" t="s">
        <v>553</v>
      </c>
      <c r="F1222" s="131" t="s">
        <v>425</v>
      </c>
      <c r="G1222" s="161">
        <v>75000</v>
      </c>
      <c r="H1222" s="161">
        <v>75000</v>
      </c>
      <c r="I1222" s="132">
        <v>39500</v>
      </c>
      <c r="J1222" s="301">
        <f t="shared" si="146"/>
        <v>52.666666666666664</v>
      </c>
    </row>
    <row r="1223" spans="1:10" s="129" customFormat="1" ht="12.75">
      <c r="A1223" s="133" t="s">
        <v>1647</v>
      </c>
      <c r="B1223" s="130"/>
      <c r="C1223" s="130"/>
      <c r="D1223" s="133"/>
      <c r="E1223" s="133"/>
      <c r="F1223" s="159" t="s">
        <v>1648</v>
      </c>
      <c r="G1223" s="160">
        <f>0+G$1224</f>
        <v>115000</v>
      </c>
      <c r="H1223" s="160">
        <f>0+H$1224</f>
        <v>115000</v>
      </c>
      <c r="I1223" s="160">
        <f>0+I$1224</f>
        <v>61385.7</v>
      </c>
      <c r="J1223" s="299">
        <f t="shared" si="146"/>
        <v>53.37886956521739</v>
      </c>
    </row>
    <row r="1224" spans="1:10" s="129" customFormat="1" ht="12.75">
      <c r="A1224" s="133" t="s">
        <v>1649</v>
      </c>
      <c r="B1224" s="130" t="s">
        <v>1472</v>
      </c>
      <c r="C1224" s="130"/>
      <c r="D1224" s="133"/>
      <c r="E1224" s="133"/>
      <c r="F1224" s="159" t="s">
        <v>1650</v>
      </c>
      <c r="G1224" s="160">
        <f>0+G$1226+G$1227+G$1229+G$1231</f>
        <v>115000</v>
      </c>
      <c r="H1224" s="160">
        <f>0+H$1226+H$1227+H$1229+H$1231</f>
        <v>115000</v>
      </c>
      <c r="I1224" s="160">
        <f>0+I$1226+I$1227+I$1229+I$1231</f>
        <v>61385.7</v>
      </c>
      <c r="J1224" s="299">
        <f t="shared" si="146"/>
        <v>53.37886956521739</v>
      </c>
    </row>
    <row r="1225" spans="1:10" s="129" customFormat="1" ht="12.75">
      <c r="A1225" s="133"/>
      <c r="B1225" s="130"/>
      <c r="C1225" s="130"/>
      <c r="D1225" s="133"/>
      <c r="E1225" s="133" t="s">
        <v>543</v>
      </c>
      <c r="F1225" s="131" t="s">
        <v>380</v>
      </c>
      <c r="G1225" s="160">
        <f>0+G$1226+G$1227</f>
        <v>40000</v>
      </c>
      <c r="H1225" s="160">
        <f>0+H$1226+H$1227</f>
        <v>40000</v>
      </c>
      <c r="I1225" s="160">
        <f>0+I$1226+I$1227</f>
        <v>30680.199999999997</v>
      </c>
      <c r="J1225" s="299">
        <f t="shared" si="146"/>
        <v>76.70049999999999</v>
      </c>
    </row>
    <row r="1226" spans="1:10" s="129" customFormat="1" ht="12.75">
      <c r="A1226" s="133"/>
      <c r="B1226" s="130"/>
      <c r="C1226" s="130" t="s">
        <v>19</v>
      </c>
      <c r="D1226" s="133" t="s">
        <v>148</v>
      </c>
      <c r="E1226" s="270" t="s">
        <v>545</v>
      </c>
      <c r="F1226" s="131" t="s">
        <v>387</v>
      </c>
      <c r="G1226" s="161">
        <v>10000</v>
      </c>
      <c r="H1226" s="161">
        <v>10000</v>
      </c>
      <c r="I1226" s="132">
        <v>5433.4</v>
      </c>
      <c r="J1226" s="301">
        <f t="shared" si="146"/>
        <v>54.333999999999996</v>
      </c>
    </row>
    <row r="1227" spans="1:10" s="129" customFormat="1" ht="12.75">
      <c r="A1227" s="133"/>
      <c r="B1227" s="130"/>
      <c r="C1227" s="130" t="s">
        <v>19</v>
      </c>
      <c r="D1227" s="133" t="s">
        <v>1651</v>
      </c>
      <c r="E1227" s="270" t="s">
        <v>572</v>
      </c>
      <c r="F1227" s="131" t="s">
        <v>389</v>
      </c>
      <c r="G1227" s="161">
        <v>30000</v>
      </c>
      <c r="H1227" s="161">
        <v>30000</v>
      </c>
      <c r="I1227" s="132">
        <v>25246.8</v>
      </c>
      <c r="J1227" s="301">
        <f t="shared" si="146"/>
        <v>84.15599999999999</v>
      </c>
    </row>
    <row r="1228" spans="1:10" s="129" customFormat="1" ht="12.75">
      <c r="A1228" s="133"/>
      <c r="B1228" s="130"/>
      <c r="C1228" s="130"/>
      <c r="D1228" s="133"/>
      <c r="E1228" s="133" t="s">
        <v>550</v>
      </c>
      <c r="F1228" s="131" t="s">
        <v>391</v>
      </c>
      <c r="G1228" s="160">
        <f>0+G$1229</f>
        <v>5000</v>
      </c>
      <c r="H1228" s="160">
        <f>0+H$1229</f>
        <v>5000</v>
      </c>
      <c r="I1228" s="160">
        <f>0+I$1229</f>
        <v>705.5</v>
      </c>
      <c r="J1228" s="299">
        <f t="shared" si="146"/>
        <v>14.11</v>
      </c>
    </row>
    <row r="1229" spans="1:10" s="129" customFormat="1" ht="12.75">
      <c r="A1229" s="133"/>
      <c r="B1229" s="130"/>
      <c r="C1229" s="130" t="s">
        <v>19</v>
      </c>
      <c r="D1229" s="133" t="s">
        <v>1652</v>
      </c>
      <c r="E1229" s="270" t="s">
        <v>988</v>
      </c>
      <c r="F1229" s="131" t="s">
        <v>394</v>
      </c>
      <c r="G1229" s="161">
        <v>5000</v>
      </c>
      <c r="H1229" s="161">
        <v>5000</v>
      </c>
      <c r="I1229" s="132">
        <v>705.5</v>
      </c>
      <c r="J1229" s="301">
        <f t="shared" si="146"/>
        <v>14.11</v>
      </c>
    </row>
    <row r="1230" spans="1:10" s="129" customFormat="1" ht="12.75">
      <c r="A1230" s="133"/>
      <c r="B1230" s="130"/>
      <c r="C1230" s="130"/>
      <c r="D1230" s="133"/>
      <c r="E1230" s="133" t="s">
        <v>552</v>
      </c>
      <c r="F1230" s="131" t="s">
        <v>268</v>
      </c>
      <c r="G1230" s="160">
        <f>0+G$1231</f>
        <v>70000</v>
      </c>
      <c r="H1230" s="160">
        <f>0+H$1231</f>
        <v>70000</v>
      </c>
      <c r="I1230" s="160">
        <f>0+I$1231</f>
        <v>30000</v>
      </c>
      <c r="J1230" s="299">
        <f t="shared" si="146"/>
        <v>42.857142857142854</v>
      </c>
    </row>
    <row r="1231" spans="1:10" s="129" customFormat="1" ht="12.75">
      <c r="A1231" s="133"/>
      <c r="B1231" s="130"/>
      <c r="C1231" s="130" t="s">
        <v>421</v>
      </c>
      <c r="D1231" s="133" t="s">
        <v>1653</v>
      </c>
      <c r="E1231" s="270" t="s">
        <v>553</v>
      </c>
      <c r="F1231" s="131" t="s">
        <v>425</v>
      </c>
      <c r="G1231" s="161">
        <v>70000</v>
      </c>
      <c r="H1231" s="161">
        <v>70000</v>
      </c>
      <c r="I1231" s="132">
        <v>30000</v>
      </c>
      <c r="J1231" s="301">
        <f t="shared" si="146"/>
        <v>42.857142857142854</v>
      </c>
    </row>
    <row r="1232" spans="1:10" s="129" customFormat="1" ht="25.5">
      <c r="A1232" s="133" t="s">
        <v>1654</v>
      </c>
      <c r="B1232" s="130"/>
      <c r="C1232" s="130"/>
      <c r="D1232" s="133"/>
      <c r="E1232" s="133"/>
      <c r="F1232" s="159" t="s">
        <v>1655</v>
      </c>
      <c r="G1232" s="160">
        <f>0+G$1233</f>
        <v>1505800</v>
      </c>
      <c r="H1232" s="160">
        <f>0+H$1233</f>
        <v>1505800</v>
      </c>
      <c r="I1232" s="160">
        <f>0+I$1233</f>
        <v>1355358.88</v>
      </c>
      <c r="J1232" s="299">
        <f t="shared" si="146"/>
        <v>90.00922300438305</v>
      </c>
    </row>
    <row r="1233" spans="1:10" s="129" customFormat="1" ht="25.5">
      <c r="A1233" s="133" t="s">
        <v>1656</v>
      </c>
      <c r="B1233" s="130" t="s">
        <v>1472</v>
      </c>
      <c r="C1233" s="130"/>
      <c r="D1233" s="133"/>
      <c r="E1233" s="133"/>
      <c r="F1233" s="159" t="s">
        <v>1657</v>
      </c>
      <c r="G1233" s="160">
        <f>0+G$1235+G$1236+G$1238</f>
        <v>1505800</v>
      </c>
      <c r="H1233" s="160">
        <f>0+H$1235+H$1236+H$1238</f>
        <v>1505800</v>
      </c>
      <c r="I1233" s="160">
        <f>0+I$1235+I$1236+I$1238</f>
        <v>1355358.88</v>
      </c>
      <c r="J1233" s="299">
        <f t="shared" si="146"/>
        <v>90.00922300438305</v>
      </c>
    </row>
    <row r="1234" spans="1:10" s="129" customFormat="1" ht="12.75">
      <c r="A1234" s="133"/>
      <c r="B1234" s="130"/>
      <c r="C1234" s="130"/>
      <c r="D1234" s="133"/>
      <c r="E1234" s="133" t="s">
        <v>543</v>
      </c>
      <c r="F1234" s="131" t="s">
        <v>380</v>
      </c>
      <c r="G1234" s="160">
        <f>0+G$1235+G$1236</f>
        <v>1410000</v>
      </c>
      <c r="H1234" s="160">
        <f>0+H$1235+H$1236</f>
        <v>1410000</v>
      </c>
      <c r="I1234" s="160">
        <f>0+I$1235+I$1236</f>
        <v>1301558.88</v>
      </c>
      <c r="J1234" s="299">
        <f t="shared" si="146"/>
        <v>92.30914042553191</v>
      </c>
    </row>
    <row r="1235" spans="1:10" s="129" customFormat="1" ht="12.75">
      <c r="A1235" s="133"/>
      <c r="B1235" s="130"/>
      <c r="C1235" s="130" t="s">
        <v>19</v>
      </c>
      <c r="D1235" s="133" t="s">
        <v>1658</v>
      </c>
      <c r="E1235" s="270" t="s">
        <v>545</v>
      </c>
      <c r="F1235" s="131" t="s">
        <v>387</v>
      </c>
      <c r="G1235" s="161">
        <v>60000</v>
      </c>
      <c r="H1235" s="161">
        <v>60000</v>
      </c>
      <c r="I1235" s="132">
        <v>41147.75</v>
      </c>
      <c r="J1235" s="301">
        <f t="shared" si="146"/>
        <v>68.57958333333333</v>
      </c>
    </row>
    <row r="1236" spans="1:10" s="129" customFormat="1" ht="12.75">
      <c r="A1236" s="133"/>
      <c r="B1236" s="130"/>
      <c r="C1236" s="130" t="s">
        <v>126</v>
      </c>
      <c r="D1236" s="133" t="s">
        <v>1659</v>
      </c>
      <c r="E1236" s="270" t="s">
        <v>572</v>
      </c>
      <c r="F1236" s="131" t="s">
        <v>389</v>
      </c>
      <c r="G1236" s="161">
        <v>1350000</v>
      </c>
      <c r="H1236" s="161">
        <v>1350000</v>
      </c>
      <c r="I1236" s="132">
        <v>1260411.13</v>
      </c>
      <c r="J1236" s="301">
        <f t="shared" si="146"/>
        <v>93.3637874074074</v>
      </c>
    </row>
    <row r="1237" spans="1:10" s="129" customFormat="1" ht="12.75">
      <c r="A1237" s="133"/>
      <c r="B1237" s="130"/>
      <c r="C1237" s="130"/>
      <c r="D1237" s="133"/>
      <c r="E1237" s="133" t="s">
        <v>552</v>
      </c>
      <c r="F1237" s="131" t="s">
        <v>268</v>
      </c>
      <c r="G1237" s="160">
        <f>0+G$1238</f>
        <v>95800</v>
      </c>
      <c r="H1237" s="160">
        <f>0+H$1238</f>
        <v>95800</v>
      </c>
      <c r="I1237" s="160">
        <f>0+I$1238</f>
        <v>53800</v>
      </c>
      <c r="J1237" s="299">
        <f t="shared" si="146"/>
        <v>56.158663883089766</v>
      </c>
    </row>
    <row r="1238" spans="1:10" s="129" customFormat="1" ht="12.75">
      <c r="A1238" s="133"/>
      <c r="B1238" s="130"/>
      <c r="C1238" s="130" t="s">
        <v>19</v>
      </c>
      <c r="D1238" s="133" t="s">
        <v>1660</v>
      </c>
      <c r="E1238" s="270" t="s">
        <v>553</v>
      </c>
      <c r="F1238" s="131" t="s">
        <v>425</v>
      </c>
      <c r="G1238" s="161">
        <v>95800</v>
      </c>
      <c r="H1238" s="161">
        <v>95800</v>
      </c>
      <c r="I1238" s="132">
        <v>53800</v>
      </c>
      <c r="J1238" s="301">
        <f t="shared" si="146"/>
        <v>56.158663883089766</v>
      </c>
    </row>
    <row r="1239" spans="1:10" s="129" customFormat="1" ht="25.5">
      <c r="A1239" s="133" t="s">
        <v>1661</v>
      </c>
      <c r="B1239" s="130"/>
      <c r="C1239" s="130"/>
      <c r="D1239" s="133"/>
      <c r="E1239" s="133"/>
      <c r="F1239" s="159" t="s">
        <v>1662</v>
      </c>
      <c r="G1239" s="160">
        <f>0+G$1240</f>
        <v>64000</v>
      </c>
      <c r="H1239" s="160">
        <f>0+H$1240</f>
        <v>64000</v>
      </c>
      <c r="I1239" s="160">
        <f>0+I$1240</f>
        <v>51397.33</v>
      </c>
      <c r="J1239" s="299">
        <f t="shared" si="146"/>
        <v>80.308328125</v>
      </c>
    </row>
    <row r="1240" spans="1:10" s="129" customFormat="1" ht="25.5">
      <c r="A1240" s="133" t="s">
        <v>1663</v>
      </c>
      <c r="B1240" s="130" t="s">
        <v>1472</v>
      </c>
      <c r="C1240" s="130"/>
      <c r="D1240" s="133"/>
      <c r="E1240" s="133"/>
      <c r="F1240" s="159" t="s">
        <v>2707</v>
      </c>
      <c r="G1240" s="160">
        <f>0+G$1242+G$1243+G$1245</f>
        <v>64000</v>
      </c>
      <c r="H1240" s="160">
        <f>0+H$1242+H$1243+H$1245</f>
        <v>64000</v>
      </c>
      <c r="I1240" s="160">
        <f>0+I$1242+I$1243+I$1245</f>
        <v>51397.33</v>
      </c>
      <c r="J1240" s="299">
        <f t="shared" si="146"/>
        <v>80.308328125</v>
      </c>
    </row>
    <row r="1241" spans="1:10" s="129" customFormat="1" ht="12.75">
      <c r="A1241" s="133"/>
      <c r="B1241" s="130"/>
      <c r="C1241" s="130"/>
      <c r="D1241" s="133"/>
      <c r="E1241" s="133" t="s">
        <v>543</v>
      </c>
      <c r="F1241" s="131" t="s">
        <v>380</v>
      </c>
      <c r="G1241" s="160">
        <f>0+G$1242+G$1243</f>
        <v>61000</v>
      </c>
      <c r="H1241" s="160">
        <f>0+H$1242+H$1243</f>
        <v>61000</v>
      </c>
      <c r="I1241" s="160">
        <f>0+I$1242+I$1243</f>
        <v>51397.33</v>
      </c>
      <c r="J1241" s="299">
        <f t="shared" si="146"/>
        <v>84.25791803278688</v>
      </c>
    </row>
    <row r="1242" spans="1:10" s="129" customFormat="1" ht="12.75">
      <c r="A1242" s="133"/>
      <c r="B1242" s="130"/>
      <c r="C1242" s="130" t="s">
        <v>19</v>
      </c>
      <c r="D1242" s="133" t="s">
        <v>1664</v>
      </c>
      <c r="E1242" s="270" t="s">
        <v>545</v>
      </c>
      <c r="F1242" s="131" t="s">
        <v>387</v>
      </c>
      <c r="G1242" s="161">
        <v>10000</v>
      </c>
      <c r="H1242" s="161">
        <v>10000</v>
      </c>
      <c r="I1242" s="132">
        <v>0</v>
      </c>
      <c r="J1242" s="301" t="str">
        <f t="shared" si="146"/>
        <v>-</v>
      </c>
    </row>
    <row r="1243" spans="1:10" s="129" customFormat="1" ht="12.75">
      <c r="A1243" s="133"/>
      <c r="B1243" s="130"/>
      <c r="C1243" s="130" t="s">
        <v>19</v>
      </c>
      <c r="D1243" s="133" t="s">
        <v>1665</v>
      </c>
      <c r="E1243" s="270" t="s">
        <v>572</v>
      </c>
      <c r="F1243" s="131" t="s">
        <v>389</v>
      </c>
      <c r="G1243" s="161">
        <v>51000</v>
      </c>
      <c r="H1243" s="161">
        <v>51000</v>
      </c>
      <c r="I1243" s="132">
        <v>51397.33</v>
      </c>
      <c r="J1243" s="301">
        <f t="shared" si="146"/>
        <v>100.77907843137255</v>
      </c>
    </row>
    <row r="1244" spans="1:10" s="129" customFormat="1" ht="12.75">
      <c r="A1244" s="133"/>
      <c r="B1244" s="130"/>
      <c r="C1244" s="130"/>
      <c r="D1244" s="133"/>
      <c r="E1244" s="133" t="s">
        <v>550</v>
      </c>
      <c r="F1244" s="131" t="s">
        <v>391</v>
      </c>
      <c r="G1244" s="160">
        <f>0+G$1245</f>
        <v>3000</v>
      </c>
      <c r="H1244" s="160">
        <f>0+H$1245</f>
        <v>3000</v>
      </c>
      <c r="I1244" s="160">
        <f>0+I$1245</f>
        <v>0</v>
      </c>
      <c r="J1244" s="299" t="str">
        <f t="shared" si="146"/>
        <v>-</v>
      </c>
    </row>
    <row r="1245" spans="1:10" s="129" customFormat="1" ht="12.75">
      <c r="A1245" s="133"/>
      <c r="B1245" s="130"/>
      <c r="C1245" s="130" t="s">
        <v>19</v>
      </c>
      <c r="D1245" s="133" t="s">
        <v>1666</v>
      </c>
      <c r="E1245" s="270" t="s">
        <v>988</v>
      </c>
      <c r="F1245" s="131" t="s">
        <v>394</v>
      </c>
      <c r="G1245" s="161">
        <v>3000</v>
      </c>
      <c r="H1245" s="161">
        <v>3000</v>
      </c>
      <c r="I1245" s="132">
        <v>0</v>
      </c>
      <c r="J1245" s="301" t="str">
        <f t="shared" si="146"/>
        <v>-</v>
      </c>
    </row>
    <row r="1246" spans="1:10" s="129" customFormat="1" ht="12.75">
      <c r="A1246" s="266" t="s">
        <v>2627</v>
      </c>
      <c r="B1246" s="267"/>
      <c r="C1246" s="267"/>
      <c r="D1246" s="266"/>
      <c r="E1246" s="266"/>
      <c r="F1246" s="268" t="s">
        <v>2628</v>
      </c>
      <c r="G1246" s="269">
        <f>G1247</f>
        <v>7901900</v>
      </c>
      <c r="H1246" s="269">
        <f>H1247</f>
        <v>7901900</v>
      </c>
      <c r="I1246" s="269">
        <f>I1247</f>
        <v>7418934.050000001</v>
      </c>
      <c r="J1246" s="298">
        <f aca="true" t="shared" si="149" ref="J1246:J1279">IF(OR($H1246=0,$I1246=0),"-",$I1246/$H1246*100)</f>
        <v>93.8879769422544</v>
      </c>
    </row>
    <row r="1247" spans="1:10" s="129" customFormat="1" ht="25.5">
      <c r="A1247" s="133" t="s">
        <v>1667</v>
      </c>
      <c r="B1247" s="130"/>
      <c r="C1247" s="130"/>
      <c r="D1247" s="133"/>
      <c r="E1247" s="133"/>
      <c r="F1247" s="159" t="s">
        <v>1668</v>
      </c>
      <c r="G1247" s="160">
        <f>0+G$1248+G$1258+G$1271+G$1274+G$1277</f>
        <v>7901900</v>
      </c>
      <c r="H1247" s="160">
        <f>0+H$1248+H$1258+H$1271+H$1274+H$1277</f>
        <v>7901900</v>
      </c>
      <c r="I1247" s="160">
        <f>0+I$1248+I$1258+I$1271+I$1274+I$1277</f>
        <v>7418934.050000001</v>
      </c>
      <c r="J1247" s="299">
        <f t="shared" si="149"/>
        <v>93.8879769422544</v>
      </c>
    </row>
    <row r="1248" spans="1:10" s="129" customFormat="1" ht="25.5">
      <c r="A1248" s="133" t="s">
        <v>1669</v>
      </c>
      <c r="B1248" s="130" t="s">
        <v>1472</v>
      </c>
      <c r="C1248" s="130"/>
      <c r="D1248" s="133"/>
      <c r="E1248" s="133"/>
      <c r="F1248" s="159" t="s">
        <v>1670</v>
      </c>
      <c r="G1248" s="160">
        <f>0+G$1250+G$1251+G$1252+G$1254+G$1256+G$1257</f>
        <v>6298700</v>
      </c>
      <c r="H1248" s="160">
        <f>0+H$1250+H$1251+H$1252+H$1254+H$1256+H$1257</f>
        <v>6298700</v>
      </c>
      <c r="I1248" s="160">
        <f>0+I$1250+I$1251+I$1252+I$1254+I$1256+I$1257</f>
        <v>6172261.49</v>
      </c>
      <c r="J1248" s="299">
        <f t="shared" si="149"/>
        <v>97.99262530363409</v>
      </c>
    </row>
    <row r="1249" spans="1:10" s="129" customFormat="1" ht="12.75">
      <c r="A1249" s="133"/>
      <c r="B1249" s="130"/>
      <c r="C1249" s="130"/>
      <c r="D1249" s="133"/>
      <c r="E1249" s="133" t="s">
        <v>558</v>
      </c>
      <c r="F1249" s="131" t="s">
        <v>356</v>
      </c>
      <c r="G1249" s="160">
        <f>0+G$1250+G$1251+G$1252</f>
        <v>5365300</v>
      </c>
      <c r="H1249" s="160">
        <f>0+H$1250+H$1251+H$1252</f>
        <v>5365300</v>
      </c>
      <c r="I1249" s="160">
        <f>0+I$1250+I$1251+I$1252</f>
        <v>5305419.36</v>
      </c>
      <c r="J1249" s="299">
        <f t="shared" si="149"/>
        <v>98.8839274597879</v>
      </c>
    </row>
    <row r="1250" spans="1:10" s="129" customFormat="1" ht="12.75">
      <c r="A1250" s="133"/>
      <c r="B1250" s="130"/>
      <c r="C1250" s="130" t="s">
        <v>19</v>
      </c>
      <c r="D1250" s="133" t="s">
        <v>1671</v>
      </c>
      <c r="E1250" s="270" t="s">
        <v>560</v>
      </c>
      <c r="F1250" s="131" t="s">
        <v>358</v>
      </c>
      <c r="G1250" s="161">
        <v>5078700</v>
      </c>
      <c r="H1250" s="161">
        <v>5078700</v>
      </c>
      <c r="I1250" s="132">
        <v>5072777.87</v>
      </c>
      <c r="J1250" s="301">
        <f t="shared" si="149"/>
        <v>99.88339279736941</v>
      </c>
    </row>
    <row r="1251" spans="1:10" s="129" customFormat="1" ht="12.75">
      <c r="A1251" s="133"/>
      <c r="B1251" s="130"/>
      <c r="C1251" s="130" t="s">
        <v>19</v>
      </c>
      <c r="D1251" s="133" t="s">
        <v>1672</v>
      </c>
      <c r="E1251" s="270" t="s">
        <v>1115</v>
      </c>
      <c r="F1251" s="131" t="s">
        <v>359</v>
      </c>
      <c r="G1251" s="161">
        <v>36800</v>
      </c>
      <c r="H1251" s="161">
        <v>36800</v>
      </c>
      <c r="I1251" s="132">
        <v>18400</v>
      </c>
      <c r="J1251" s="301">
        <f t="shared" si="149"/>
        <v>50</v>
      </c>
    </row>
    <row r="1252" spans="1:10" s="129" customFormat="1" ht="12.75">
      <c r="A1252" s="133"/>
      <c r="B1252" s="130"/>
      <c r="C1252" s="130" t="s">
        <v>19</v>
      </c>
      <c r="D1252" s="133" t="s">
        <v>1673</v>
      </c>
      <c r="E1252" s="270" t="s">
        <v>1674</v>
      </c>
      <c r="F1252" s="131" t="s">
        <v>361</v>
      </c>
      <c r="G1252" s="161">
        <v>249800</v>
      </c>
      <c r="H1252" s="161">
        <v>249800</v>
      </c>
      <c r="I1252" s="132">
        <v>214241.49</v>
      </c>
      <c r="J1252" s="301">
        <f t="shared" si="149"/>
        <v>85.76520816653323</v>
      </c>
    </row>
    <row r="1253" spans="1:10" s="129" customFormat="1" ht="12.75">
      <c r="A1253" s="133"/>
      <c r="B1253" s="130"/>
      <c r="C1253" s="130"/>
      <c r="D1253" s="133"/>
      <c r="E1253" s="133" t="s">
        <v>1114</v>
      </c>
      <c r="F1253" s="131" t="s">
        <v>362</v>
      </c>
      <c r="G1253" s="160">
        <f>0+G$1254</f>
        <v>123400</v>
      </c>
      <c r="H1253" s="160">
        <f>0+H$1254</f>
        <v>123400</v>
      </c>
      <c r="I1253" s="160">
        <f>0+I$1254</f>
        <v>63215.14</v>
      </c>
      <c r="J1253" s="299">
        <f t="shared" si="149"/>
        <v>51.227828200972446</v>
      </c>
    </row>
    <row r="1254" spans="1:10" s="129" customFormat="1" ht="12.75">
      <c r="A1254" s="133"/>
      <c r="B1254" s="130"/>
      <c r="C1254" s="130" t="s">
        <v>19</v>
      </c>
      <c r="D1254" s="133" t="s">
        <v>292</v>
      </c>
      <c r="E1254" s="270" t="s">
        <v>1117</v>
      </c>
      <c r="F1254" s="131" t="s">
        <v>362</v>
      </c>
      <c r="G1254" s="161">
        <v>123400</v>
      </c>
      <c r="H1254" s="161">
        <v>123400</v>
      </c>
      <c r="I1254" s="132">
        <v>63215.14</v>
      </c>
      <c r="J1254" s="301">
        <f t="shared" si="149"/>
        <v>51.227828200972446</v>
      </c>
    </row>
    <row r="1255" spans="1:10" s="129" customFormat="1" ht="12.75">
      <c r="A1255" s="133"/>
      <c r="B1255" s="130"/>
      <c r="C1255" s="130"/>
      <c r="D1255" s="133"/>
      <c r="E1255" s="133" t="s">
        <v>561</v>
      </c>
      <c r="F1255" s="131" t="s">
        <v>363</v>
      </c>
      <c r="G1255" s="160">
        <f>0+G$1256+G$1257</f>
        <v>810000</v>
      </c>
      <c r="H1255" s="160">
        <f>0+H$1256+H$1257</f>
        <v>810000</v>
      </c>
      <c r="I1255" s="160">
        <f>0+I$1256+I$1257</f>
        <v>803626.99</v>
      </c>
      <c r="J1255" s="299">
        <f t="shared" si="149"/>
        <v>99.2132086419753</v>
      </c>
    </row>
    <row r="1256" spans="1:10" s="129" customFormat="1" ht="12.75">
      <c r="A1256" s="133"/>
      <c r="B1256" s="130"/>
      <c r="C1256" s="130" t="s">
        <v>19</v>
      </c>
      <c r="D1256" s="133" t="s">
        <v>1675</v>
      </c>
      <c r="E1256" s="270" t="s">
        <v>563</v>
      </c>
      <c r="F1256" s="131" t="s">
        <v>365</v>
      </c>
      <c r="G1256" s="161">
        <v>719400</v>
      </c>
      <c r="H1256" s="161">
        <v>719400</v>
      </c>
      <c r="I1256" s="132">
        <v>713747.66</v>
      </c>
      <c r="J1256" s="301">
        <f t="shared" si="149"/>
        <v>99.2142980261329</v>
      </c>
    </row>
    <row r="1257" spans="1:10" s="129" customFormat="1" ht="25.5">
      <c r="A1257" s="133"/>
      <c r="B1257" s="130"/>
      <c r="C1257" s="130" t="s">
        <v>19</v>
      </c>
      <c r="D1257" s="133" t="s">
        <v>301</v>
      </c>
      <c r="E1257" s="270" t="s">
        <v>565</v>
      </c>
      <c r="F1257" s="131" t="s">
        <v>366</v>
      </c>
      <c r="G1257" s="161">
        <v>90600</v>
      </c>
      <c r="H1257" s="161">
        <v>90600</v>
      </c>
      <c r="I1257" s="132">
        <v>89879.33</v>
      </c>
      <c r="J1257" s="301">
        <f t="shared" si="149"/>
        <v>99.20455849889625</v>
      </c>
    </row>
    <row r="1258" spans="1:10" s="129" customFormat="1" ht="13.5" customHeight="1">
      <c r="A1258" s="133" t="s">
        <v>1676</v>
      </c>
      <c r="B1258" s="130" t="s">
        <v>1472</v>
      </c>
      <c r="C1258" s="130"/>
      <c r="D1258" s="133"/>
      <c r="E1258" s="133"/>
      <c r="F1258" s="159" t="s">
        <v>1148</v>
      </c>
      <c r="G1258" s="160">
        <f>0+G$1260+G$1262+G$1264+G$1265+G$1266+G$1267+G$1268+G$1270</f>
        <v>1205200</v>
      </c>
      <c r="H1258" s="160">
        <f>0+H$1260+H$1262+H$1264+H$1265+H$1266+H$1267+H$1268+H$1270</f>
        <v>1205200</v>
      </c>
      <c r="I1258" s="160">
        <f>0+I$1260+I$1262+I$1264+I$1265+I$1266+I$1267+I$1268+I$1270</f>
        <v>1096672.56</v>
      </c>
      <c r="J1258" s="299">
        <f t="shared" si="149"/>
        <v>90.99506803849984</v>
      </c>
    </row>
    <row r="1259" spans="1:10" s="129" customFormat="1" ht="12.75">
      <c r="A1259" s="133"/>
      <c r="B1259" s="130"/>
      <c r="C1259" s="130"/>
      <c r="D1259" s="133"/>
      <c r="E1259" s="133" t="s">
        <v>566</v>
      </c>
      <c r="F1259" s="131" t="s">
        <v>368</v>
      </c>
      <c r="G1259" s="160">
        <f>0+G$1260</f>
        <v>201300</v>
      </c>
      <c r="H1259" s="160">
        <f>0+H$1260</f>
        <v>201300</v>
      </c>
      <c r="I1259" s="160">
        <f>0+I$1260</f>
        <v>183789</v>
      </c>
      <c r="J1259" s="299">
        <f t="shared" si="149"/>
        <v>91.301043219076</v>
      </c>
    </row>
    <row r="1260" spans="1:10" s="129" customFormat="1" ht="25.5">
      <c r="A1260" s="133"/>
      <c r="B1260" s="130"/>
      <c r="C1260" s="130" t="s">
        <v>19</v>
      </c>
      <c r="D1260" s="133" t="s">
        <v>1677</v>
      </c>
      <c r="E1260" s="270" t="s">
        <v>1196</v>
      </c>
      <c r="F1260" s="131" t="s">
        <v>370</v>
      </c>
      <c r="G1260" s="161">
        <v>201300</v>
      </c>
      <c r="H1260" s="161">
        <v>201300</v>
      </c>
      <c r="I1260" s="132">
        <v>183789</v>
      </c>
      <c r="J1260" s="301">
        <f t="shared" si="149"/>
        <v>91.301043219076</v>
      </c>
    </row>
    <row r="1261" spans="1:10" s="129" customFormat="1" ht="12.75">
      <c r="A1261" s="133"/>
      <c r="B1261" s="130"/>
      <c r="C1261" s="130"/>
      <c r="D1261" s="133"/>
      <c r="E1261" s="133" t="s">
        <v>569</v>
      </c>
      <c r="F1261" s="131" t="s">
        <v>373</v>
      </c>
      <c r="G1261" s="160">
        <f>0+G$1262</f>
        <v>312000</v>
      </c>
      <c r="H1261" s="160">
        <f>0+H$1262</f>
        <v>312000</v>
      </c>
      <c r="I1261" s="160">
        <f>0+I$1262</f>
        <v>287900</v>
      </c>
      <c r="J1261" s="299">
        <f t="shared" si="149"/>
        <v>92.27564102564104</v>
      </c>
    </row>
    <row r="1262" spans="1:10" s="129" customFormat="1" ht="12.75">
      <c r="A1262" s="133"/>
      <c r="B1262" s="130"/>
      <c r="C1262" s="130" t="s">
        <v>19</v>
      </c>
      <c r="D1262" s="133" t="s">
        <v>1678</v>
      </c>
      <c r="E1262" s="270" t="s">
        <v>571</v>
      </c>
      <c r="F1262" s="131" t="s">
        <v>376</v>
      </c>
      <c r="G1262" s="161">
        <v>312000</v>
      </c>
      <c r="H1262" s="161">
        <v>312000</v>
      </c>
      <c r="I1262" s="132">
        <v>287900</v>
      </c>
      <c r="J1262" s="301">
        <f t="shared" si="149"/>
        <v>92.27564102564104</v>
      </c>
    </row>
    <row r="1263" spans="1:10" s="129" customFormat="1" ht="12.75">
      <c r="A1263" s="133"/>
      <c r="B1263" s="130"/>
      <c r="C1263" s="130"/>
      <c r="D1263" s="133"/>
      <c r="E1263" s="133" t="s">
        <v>543</v>
      </c>
      <c r="F1263" s="131" t="s">
        <v>380</v>
      </c>
      <c r="G1263" s="160">
        <f>0+G$1264+G$1265+G$1266+G$1267+G$1268</f>
        <v>665900</v>
      </c>
      <c r="H1263" s="160">
        <f>0+H$1264+H$1265+H$1266+H$1267+H$1268</f>
        <v>665900</v>
      </c>
      <c r="I1263" s="160">
        <f>0+I$1264+I$1265+I$1266+I$1267+I$1268</f>
        <v>614377</v>
      </c>
      <c r="J1263" s="299">
        <f t="shared" si="149"/>
        <v>92.26265204985734</v>
      </c>
    </row>
    <row r="1264" spans="1:10" s="129" customFormat="1" ht="12.75">
      <c r="A1264" s="133"/>
      <c r="B1264" s="130"/>
      <c r="C1264" s="130" t="s">
        <v>19</v>
      </c>
      <c r="D1264" s="133" t="s">
        <v>1679</v>
      </c>
      <c r="E1264" s="270" t="s">
        <v>819</v>
      </c>
      <c r="F1264" s="131" t="s">
        <v>381</v>
      </c>
      <c r="G1264" s="161">
        <v>32100</v>
      </c>
      <c r="H1264" s="161">
        <v>32100</v>
      </c>
      <c r="I1264" s="132">
        <v>29600</v>
      </c>
      <c r="J1264" s="301">
        <f t="shared" si="149"/>
        <v>92.21183800623052</v>
      </c>
    </row>
    <row r="1265" spans="1:10" s="129" customFormat="1" ht="12.75">
      <c r="A1265" s="133"/>
      <c r="B1265" s="130"/>
      <c r="C1265" s="130" t="s">
        <v>19</v>
      </c>
      <c r="D1265" s="133" t="s">
        <v>1680</v>
      </c>
      <c r="E1265" s="270" t="s">
        <v>800</v>
      </c>
      <c r="F1265" s="131" t="s">
        <v>382</v>
      </c>
      <c r="G1265" s="161">
        <v>27100</v>
      </c>
      <c r="H1265" s="161">
        <v>27100</v>
      </c>
      <c r="I1265" s="132">
        <v>25000</v>
      </c>
      <c r="J1265" s="301">
        <f t="shared" si="149"/>
        <v>92.25092250922509</v>
      </c>
    </row>
    <row r="1266" spans="1:10" s="129" customFormat="1" ht="12.75">
      <c r="A1266" s="133"/>
      <c r="B1266" s="130"/>
      <c r="C1266" s="130" t="s">
        <v>19</v>
      </c>
      <c r="D1266" s="133" t="s">
        <v>1681</v>
      </c>
      <c r="E1266" s="270" t="s">
        <v>809</v>
      </c>
      <c r="F1266" s="131" t="s">
        <v>384</v>
      </c>
      <c r="G1266" s="161">
        <v>348600</v>
      </c>
      <c r="H1266" s="161">
        <v>348600</v>
      </c>
      <c r="I1266" s="132">
        <v>321851</v>
      </c>
      <c r="J1266" s="301">
        <f t="shared" si="149"/>
        <v>92.3267355134825</v>
      </c>
    </row>
    <row r="1267" spans="1:10" s="129" customFormat="1" ht="12.75">
      <c r="A1267" s="133"/>
      <c r="B1267" s="130"/>
      <c r="C1267" s="130" t="s">
        <v>19</v>
      </c>
      <c r="D1267" s="133" t="s">
        <v>1682</v>
      </c>
      <c r="E1267" s="270" t="s">
        <v>915</v>
      </c>
      <c r="F1267" s="131" t="s">
        <v>385</v>
      </c>
      <c r="G1267" s="161">
        <v>240000</v>
      </c>
      <c r="H1267" s="161">
        <v>240000</v>
      </c>
      <c r="I1267" s="132">
        <v>221226</v>
      </c>
      <c r="J1267" s="301">
        <f t="shared" si="149"/>
        <v>92.1775</v>
      </c>
    </row>
    <row r="1268" spans="1:10" s="129" customFormat="1" ht="12.75">
      <c r="A1268" s="133"/>
      <c r="B1268" s="130"/>
      <c r="C1268" s="130" t="s">
        <v>19</v>
      </c>
      <c r="D1268" s="133" t="s">
        <v>1683</v>
      </c>
      <c r="E1268" s="270" t="s">
        <v>1175</v>
      </c>
      <c r="F1268" s="131" t="s">
        <v>388</v>
      </c>
      <c r="G1268" s="161">
        <v>18100</v>
      </c>
      <c r="H1268" s="161">
        <v>18100</v>
      </c>
      <c r="I1268" s="132">
        <v>16700</v>
      </c>
      <c r="J1268" s="301">
        <f t="shared" si="149"/>
        <v>92.26519337016575</v>
      </c>
    </row>
    <row r="1269" spans="1:10" s="129" customFormat="1" ht="12.75">
      <c r="A1269" s="133"/>
      <c r="B1269" s="130"/>
      <c r="C1269" s="130"/>
      <c r="D1269" s="133"/>
      <c r="E1269" s="133" t="s">
        <v>550</v>
      </c>
      <c r="F1269" s="131" t="s">
        <v>391</v>
      </c>
      <c r="G1269" s="160">
        <f>0+G$1270</f>
        <v>26000</v>
      </c>
      <c r="H1269" s="160">
        <f>0+H$1270</f>
        <v>26000</v>
      </c>
      <c r="I1269" s="160">
        <f>0+I$1270</f>
        <v>10606.56</v>
      </c>
      <c r="J1269" s="299">
        <f t="shared" si="149"/>
        <v>40.79446153846153</v>
      </c>
    </row>
    <row r="1270" spans="1:10" s="129" customFormat="1" ht="12.75">
      <c r="A1270" s="133"/>
      <c r="B1270" s="130"/>
      <c r="C1270" s="130" t="s">
        <v>19</v>
      </c>
      <c r="D1270" s="133" t="s">
        <v>1684</v>
      </c>
      <c r="E1270" s="270" t="s">
        <v>1126</v>
      </c>
      <c r="F1270" s="131" t="s">
        <v>393</v>
      </c>
      <c r="G1270" s="161">
        <v>26000</v>
      </c>
      <c r="H1270" s="161">
        <v>26000</v>
      </c>
      <c r="I1270" s="132">
        <v>10606.56</v>
      </c>
      <c r="J1270" s="301">
        <f t="shared" si="149"/>
        <v>40.79446153846153</v>
      </c>
    </row>
    <row r="1271" spans="1:10" s="129" customFormat="1" ht="25.5">
      <c r="A1271" s="133" t="s">
        <v>1685</v>
      </c>
      <c r="B1271" s="130" t="s">
        <v>1472</v>
      </c>
      <c r="C1271" s="130"/>
      <c r="D1271" s="133"/>
      <c r="E1271" s="133"/>
      <c r="F1271" s="159" t="s">
        <v>1686</v>
      </c>
      <c r="G1271" s="160">
        <f aca="true" t="shared" si="150" ref="G1271:I1272">0+G$1273</f>
        <v>158000</v>
      </c>
      <c r="H1271" s="160">
        <f t="shared" si="150"/>
        <v>158000</v>
      </c>
      <c r="I1271" s="160">
        <f t="shared" si="150"/>
        <v>110000</v>
      </c>
      <c r="J1271" s="299">
        <f t="shared" si="149"/>
        <v>69.62025316455697</v>
      </c>
    </row>
    <row r="1272" spans="1:10" s="129" customFormat="1" ht="12.75">
      <c r="A1272" s="133"/>
      <c r="B1272" s="130"/>
      <c r="C1272" s="130"/>
      <c r="D1272" s="133"/>
      <c r="E1272" s="133" t="s">
        <v>543</v>
      </c>
      <c r="F1272" s="131" t="s">
        <v>380</v>
      </c>
      <c r="G1272" s="160">
        <f t="shared" si="150"/>
        <v>158000</v>
      </c>
      <c r="H1272" s="160">
        <f t="shared" si="150"/>
        <v>158000</v>
      </c>
      <c r="I1272" s="160">
        <f t="shared" si="150"/>
        <v>110000</v>
      </c>
      <c r="J1272" s="299">
        <f t="shared" si="149"/>
        <v>69.62025316455697</v>
      </c>
    </row>
    <row r="1273" spans="1:10" s="129" customFormat="1" ht="12.75">
      <c r="A1273" s="133"/>
      <c r="B1273" s="130"/>
      <c r="C1273" s="130" t="s">
        <v>19</v>
      </c>
      <c r="D1273" s="133" t="s">
        <v>1687</v>
      </c>
      <c r="E1273" s="270" t="s">
        <v>572</v>
      </c>
      <c r="F1273" s="131" t="s">
        <v>389</v>
      </c>
      <c r="G1273" s="161">
        <v>158000</v>
      </c>
      <c r="H1273" s="161">
        <v>158000</v>
      </c>
      <c r="I1273" s="132">
        <v>110000</v>
      </c>
      <c r="J1273" s="301">
        <f t="shared" si="149"/>
        <v>69.62025316455697</v>
      </c>
    </row>
    <row r="1274" spans="1:10" s="129" customFormat="1" ht="12.75">
      <c r="A1274" s="133" t="s">
        <v>1688</v>
      </c>
      <c r="B1274" s="130" t="s">
        <v>1472</v>
      </c>
      <c r="C1274" s="130"/>
      <c r="D1274" s="133"/>
      <c r="E1274" s="133"/>
      <c r="F1274" s="159" t="s">
        <v>1689</v>
      </c>
      <c r="G1274" s="160">
        <f aca="true" t="shared" si="151" ref="G1274:I1275">0+G$1276</f>
        <v>40000</v>
      </c>
      <c r="H1274" s="160">
        <f t="shared" si="151"/>
        <v>40000</v>
      </c>
      <c r="I1274" s="160">
        <f t="shared" si="151"/>
        <v>40000</v>
      </c>
      <c r="J1274" s="299">
        <f t="shared" si="149"/>
        <v>100</v>
      </c>
    </row>
    <row r="1275" spans="1:10" s="129" customFormat="1" ht="12.75">
      <c r="A1275" s="133"/>
      <c r="B1275" s="130"/>
      <c r="C1275" s="130"/>
      <c r="D1275" s="133"/>
      <c r="E1275" s="133" t="s">
        <v>543</v>
      </c>
      <c r="F1275" s="131" t="s">
        <v>380</v>
      </c>
      <c r="G1275" s="160">
        <f t="shared" si="151"/>
        <v>40000</v>
      </c>
      <c r="H1275" s="160">
        <f t="shared" si="151"/>
        <v>40000</v>
      </c>
      <c r="I1275" s="160">
        <f t="shared" si="151"/>
        <v>40000</v>
      </c>
      <c r="J1275" s="299">
        <f t="shared" si="149"/>
        <v>100</v>
      </c>
    </row>
    <row r="1276" spans="1:10" s="129" customFormat="1" ht="12.75">
      <c r="A1276" s="133"/>
      <c r="B1276" s="130"/>
      <c r="C1276" s="130" t="s">
        <v>188</v>
      </c>
      <c r="D1276" s="133" t="s">
        <v>1690</v>
      </c>
      <c r="E1276" s="270" t="s">
        <v>572</v>
      </c>
      <c r="F1276" s="131" t="s">
        <v>389</v>
      </c>
      <c r="G1276" s="161">
        <v>40000</v>
      </c>
      <c r="H1276" s="161">
        <v>40000</v>
      </c>
      <c r="I1276" s="132">
        <v>40000</v>
      </c>
      <c r="J1276" s="301">
        <f t="shared" si="149"/>
        <v>100</v>
      </c>
    </row>
    <row r="1277" spans="1:10" s="129" customFormat="1" ht="12.75">
      <c r="A1277" s="133" t="s">
        <v>1691</v>
      </c>
      <c r="B1277" s="130" t="s">
        <v>1472</v>
      </c>
      <c r="C1277" s="130"/>
      <c r="D1277" s="133"/>
      <c r="E1277" s="133"/>
      <c r="F1277" s="159" t="s">
        <v>1692</v>
      </c>
      <c r="G1277" s="160">
        <f aca="true" t="shared" si="152" ref="G1277:I1278">0+G$1279</f>
        <v>200000</v>
      </c>
      <c r="H1277" s="160">
        <f t="shared" si="152"/>
        <v>200000</v>
      </c>
      <c r="I1277" s="160">
        <f t="shared" si="152"/>
        <v>0</v>
      </c>
      <c r="J1277" s="299" t="str">
        <f t="shared" si="149"/>
        <v>-</v>
      </c>
    </row>
    <row r="1278" spans="1:10" s="129" customFormat="1" ht="25.5">
      <c r="A1278" s="133"/>
      <c r="B1278" s="130"/>
      <c r="C1278" s="130"/>
      <c r="D1278" s="133"/>
      <c r="E1278" s="133" t="s">
        <v>1283</v>
      </c>
      <c r="F1278" s="131" t="s">
        <v>455</v>
      </c>
      <c r="G1278" s="160">
        <f t="shared" si="152"/>
        <v>200000</v>
      </c>
      <c r="H1278" s="160">
        <f t="shared" si="152"/>
        <v>200000</v>
      </c>
      <c r="I1278" s="160">
        <f t="shared" si="152"/>
        <v>0</v>
      </c>
      <c r="J1278" s="299" t="str">
        <f t="shared" si="149"/>
        <v>-</v>
      </c>
    </row>
    <row r="1279" spans="1:10" s="129" customFormat="1" ht="12.75">
      <c r="A1279" s="133"/>
      <c r="B1279" s="130"/>
      <c r="C1279" s="130" t="s">
        <v>321</v>
      </c>
      <c r="D1279" s="133" t="s">
        <v>1693</v>
      </c>
      <c r="E1279" s="270" t="s">
        <v>1694</v>
      </c>
      <c r="F1279" s="131" t="s">
        <v>456</v>
      </c>
      <c r="G1279" s="161">
        <v>200000</v>
      </c>
      <c r="H1279" s="161">
        <v>200000</v>
      </c>
      <c r="I1279" s="132">
        <v>0</v>
      </c>
      <c r="J1279" s="301" t="str">
        <f t="shared" si="149"/>
        <v>-</v>
      </c>
    </row>
    <row r="1280" spans="1:10" s="129" customFormat="1" ht="12.75">
      <c r="A1280" s="266" t="s">
        <v>2629</v>
      </c>
      <c r="B1280" s="267"/>
      <c r="C1280" s="267"/>
      <c r="D1280" s="266"/>
      <c r="E1280" s="266"/>
      <c r="F1280" s="268" t="s">
        <v>2630</v>
      </c>
      <c r="G1280" s="269">
        <f>G1281</f>
        <v>2428860</v>
      </c>
      <c r="H1280" s="269">
        <f>H1281</f>
        <v>2428860</v>
      </c>
      <c r="I1280" s="269">
        <f>I1281</f>
        <v>2185588.08</v>
      </c>
      <c r="J1280" s="298">
        <f aca="true" t="shared" si="153" ref="J1280:J1330">IF(OR($H1280=0,$I1280=0),"-",$I1280/$H1280*100)</f>
        <v>89.98411106444999</v>
      </c>
    </row>
    <row r="1281" spans="1:10" s="129" customFormat="1" ht="25.5">
      <c r="A1281" s="133" t="s">
        <v>1695</v>
      </c>
      <c r="B1281" s="130"/>
      <c r="C1281" s="130"/>
      <c r="D1281" s="133"/>
      <c r="E1281" s="133"/>
      <c r="F1281" s="159" t="s">
        <v>1668</v>
      </c>
      <c r="G1281" s="160">
        <f>0+G$1282+G$1291+G$1309+G$1322+G$1325+G$1328</f>
        <v>2428860</v>
      </c>
      <c r="H1281" s="160">
        <f>0+H$1282+H$1291+H$1309+H$1322+H$1325+H$1328</f>
        <v>2428860</v>
      </c>
      <c r="I1281" s="160">
        <f>0+I$1282+I$1291+I$1309+I$1322+I$1325+I$1328</f>
        <v>2185588.08</v>
      </c>
      <c r="J1281" s="299">
        <f t="shared" si="153"/>
        <v>89.98411106444999</v>
      </c>
    </row>
    <row r="1282" spans="1:10" s="129" customFormat="1" ht="25.5">
      <c r="A1282" s="133" t="s">
        <v>1696</v>
      </c>
      <c r="B1282" s="130" t="s">
        <v>1472</v>
      </c>
      <c r="C1282" s="130"/>
      <c r="D1282" s="133"/>
      <c r="E1282" s="133"/>
      <c r="F1282" s="159" t="s">
        <v>1670</v>
      </c>
      <c r="G1282" s="160">
        <f>0+G$1284+G$1285+G$1287+G$1289+G$1290</f>
        <v>1604360</v>
      </c>
      <c r="H1282" s="160">
        <f>0+H$1284+H$1285+H$1287+H$1289+H$1290</f>
        <v>1604360</v>
      </c>
      <c r="I1282" s="160">
        <f>0+I$1284+I$1285+I$1287+I$1289+I$1290</f>
        <v>1574094.0399999998</v>
      </c>
      <c r="J1282" s="299">
        <f t="shared" si="153"/>
        <v>98.11351816300579</v>
      </c>
    </row>
    <row r="1283" spans="1:10" s="129" customFormat="1" ht="12.75">
      <c r="A1283" s="133"/>
      <c r="B1283" s="130"/>
      <c r="C1283" s="130"/>
      <c r="D1283" s="133"/>
      <c r="E1283" s="133" t="s">
        <v>558</v>
      </c>
      <c r="F1283" s="131" t="s">
        <v>356</v>
      </c>
      <c r="G1283" s="160">
        <f>0+G$1284+G$1285</f>
        <v>1345600</v>
      </c>
      <c r="H1283" s="160">
        <f>0+H$1284+H$1285</f>
        <v>1345600</v>
      </c>
      <c r="I1283" s="160">
        <f>0+I$1284+I$1285</f>
        <v>1328095.93</v>
      </c>
      <c r="J1283" s="299">
        <f t="shared" si="153"/>
        <v>98.69916245541022</v>
      </c>
    </row>
    <row r="1284" spans="1:10" s="129" customFormat="1" ht="12.75">
      <c r="A1284" s="133"/>
      <c r="B1284" s="130"/>
      <c r="C1284" s="130" t="s">
        <v>19</v>
      </c>
      <c r="D1284" s="133" t="s">
        <v>1697</v>
      </c>
      <c r="E1284" s="270" t="s">
        <v>560</v>
      </c>
      <c r="F1284" s="131" t="s">
        <v>358</v>
      </c>
      <c r="G1284" s="161">
        <v>1336000</v>
      </c>
      <c r="H1284" s="161">
        <v>1336000</v>
      </c>
      <c r="I1284" s="132">
        <v>1323295.93</v>
      </c>
      <c r="J1284" s="301">
        <f t="shared" si="153"/>
        <v>99.04909655688621</v>
      </c>
    </row>
    <row r="1285" spans="1:10" s="129" customFormat="1" ht="12.75">
      <c r="A1285" s="133"/>
      <c r="B1285" s="130"/>
      <c r="C1285" s="130" t="s">
        <v>19</v>
      </c>
      <c r="D1285" s="133" t="s">
        <v>1698</v>
      </c>
      <c r="E1285" s="270" t="s">
        <v>1115</v>
      </c>
      <c r="F1285" s="131" t="s">
        <v>359</v>
      </c>
      <c r="G1285" s="161">
        <v>9600</v>
      </c>
      <c r="H1285" s="161">
        <v>9600</v>
      </c>
      <c r="I1285" s="132">
        <v>4800</v>
      </c>
      <c r="J1285" s="301">
        <f t="shared" si="153"/>
        <v>50</v>
      </c>
    </row>
    <row r="1286" spans="1:10" s="129" customFormat="1" ht="12.75">
      <c r="A1286" s="133"/>
      <c r="B1286" s="130"/>
      <c r="C1286" s="130"/>
      <c r="D1286" s="133"/>
      <c r="E1286" s="133" t="s">
        <v>1114</v>
      </c>
      <c r="F1286" s="131" t="s">
        <v>362</v>
      </c>
      <c r="G1286" s="160">
        <f>0+G$1287</f>
        <v>55600</v>
      </c>
      <c r="H1286" s="160">
        <f>0+H$1287</f>
        <v>55600</v>
      </c>
      <c r="I1286" s="160">
        <f>0+I$1287</f>
        <v>44857.14</v>
      </c>
      <c r="J1286" s="299">
        <f t="shared" si="153"/>
        <v>80.67830935251799</v>
      </c>
    </row>
    <row r="1287" spans="1:10" s="129" customFormat="1" ht="12.75">
      <c r="A1287" s="133"/>
      <c r="B1287" s="130"/>
      <c r="C1287" s="130" t="s">
        <v>19</v>
      </c>
      <c r="D1287" s="133" t="s">
        <v>1699</v>
      </c>
      <c r="E1287" s="270" t="s">
        <v>1117</v>
      </c>
      <c r="F1287" s="131" t="s">
        <v>362</v>
      </c>
      <c r="G1287" s="161">
        <v>55600</v>
      </c>
      <c r="H1287" s="161">
        <v>55600</v>
      </c>
      <c r="I1287" s="132">
        <v>44857.14</v>
      </c>
      <c r="J1287" s="301">
        <f t="shared" si="153"/>
        <v>80.67830935251799</v>
      </c>
    </row>
    <row r="1288" spans="1:10" s="129" customFormat="1" ht="12.75">
      <c r="A1288" s="133"/>
      <c r="B1288" s="130"/>
      <c r="C1288" s="130"/>
      <c r="D1288" s="133"/>
      <c r="E1288" s="133" t="s">
        <v>561</v>
      </c>
      <c r="F1288" s="131" t="s">
        <v>363</v>
      </c>
      <c r="G1288" s="160">
        <f>0+G$1289+G$1290</f>
        <v>203160</v>
      </c>
      <c r="H1288" s="160">
        <f>0+H$1289+H$1290</f>
        <v>203160</v>
      </c>
      <c r="I1288" s="160">
        <f>0+I$1289+I$1290</f>
        <v>201140.97</v>
      </c>
      <c r="J1288" s="299">
        <f t="shared" si="153"/>
        <v>99.00618724158299</v>
      </c>
    </row>
    <row r="1289" spans="1:10" s="129" customFormat="1" ht="12.75">
      <c r="A1289" s="133"/>
      <c r="B1289" s="130"/>
      <c r="C1289" s="130" t="s">
        <v>19</v>
      </c>
      <c r="D1289" s="133" t="s">
        <v>1700</v>
      </c>
      <c r="E1289" s="270" t="s">
        <v>563</v>
      </c>
      <c r="F1289" s="131" t="s">
        <v>365</v>
      </c>
      <c r="G1289" s="161">
        <v>180360</v>
      </c>
      <c r="H1289" s="161">
        <v>180360</v>
      </c>
      <c r="I1289" s="132">
        <v>178644.94</v>
      </c>
      <c r="J1289" s="301">
        <f t="shared" si="153"/>
        <v>99.04909070747394</v>
      </c>
    </row>
    <row r="1290" spans="1:10" s="129" customFormat="1" ht="25.5">
      <c r="A1290" s="133"/>
      <c r="B1290" s="130"/>
      <c r="C1290" s="130" t="s">
        <v>19</v>
      </c>
      <c r="D1290" s="133" t="s">
        <v>1701</v>
      </c>
      <c r="E1290" s="270" t="s">
        <v>565</v>
      </c>
      <c r="F1290" s="131" t="s">
        <v>366</v>
      </c>
      <c r="G1290" s="161">
        <v>22800</v>
      </c>
      <c r="H1290" s="161">
        <v>22800</v>
      </c>
      <c r="I1290" s="132">
        <v>22496.03</v>
      </c>
      <c r="J1290" s="301">
        <f t="shared" si="153"/>
        <v>98.66679824561403</v>
      </c>
    </row>
    <row r="1291" spans="1:10" s="129" customFormat="1" ht="12.75">
      <c r="A1291" s="133" t="s">
        <v>1702</v>
      </c>
      <c r="B1291" s="130" t="s">
        <v>1472</v>
      </c>
      <c r="C1291" s="130"/>
      <c r="D1291" s="133"/>
      <c r="E1291" s="133"/>
      <c r="F1291" s="133" t="s">
        <v>1148</v>
      </c>
      <c r="G1291" s="160">
        <f>0+G$1293+G$1295+G$1296+G$1297+G$1299+G$1300+G$1301+G$1302+G$1303+G$1304+G$1306+G$1308</f>
        <v>358400</v>
      </c>
      <c r="H1291" s="160">
        <f>0+H$1293+H$1295+H$1296+H$1297+H$1299+H$1300+H$1301+H$1302+H$1303+H$1304+H$1306+H$1308</f>
        <v>358400</v>
      </c>
      <c r="I1291" s="160">
        <f>0+I$1293+I$1295+I$1296+I$1297+I$1299+I$1300+I$1301+I$1302+I$1303+I$1304+I$1306+I$1308</f>
        <v>299158</v>
      </c>
      <c r="J1291" s="299">
        <f t="shared" si="153"/>
        <v>83.47042410714286</v>
      </c>
    </row>
    <row r="1292" spans="1:10" s="129" customFormat="1" ht="12.75">
      <c r="A1292" s="133"/>
      <c r="B1292" s="130"/>
      <c r="C1292" s="130"/>
      <c r="D1292" s="133"/>
      <c r="E1292" s="133" t="s">
        <v>566</v>
      </c>
      <c r="F1292" s="131" t="s">
        <v>368</v>
      </c>
      <c r="G1292" s="160">
        <f>0+G$1293</f>
        <v>41400</v>
      </c>
      <c r="H1292" s="160">
        <f>0+H$1293</f>
        <v>41650</v>
      </c>
      <c r="I1292" s="160">
        <f>0+I$1293</f>
        <v>41648</v>
      </c>
      <c r="J1292" s="299">
        <f t="shared" si="153"/>
        <v>99.9951980792317</v>
      </c>
    </row>
    <row r="1293" spans="1:10" s="129" customFormat="1" ht="25.5">
      <c r="A1293" s="133"/>
      <c r="B1293" s="130"/>
      <c r="C1293" s="130" t="s">
        <v>19</v>
      </c>
      <c r="D1293" s="133" t="s">
        <v>1703</v>
      </c>
      <c r="E1293" s="270" t="s">
        <v>1196</v>
      </c>
      <c r="F1293" s="131" t="s">
        <v>370</v>
      </c>
      <c r="G1293" s="161">
        <v>41400</v>
      </c>
      <c r="H1293" s="161">
        <v>41650</v>
      </c>
      <c r="I1293" s="132">
        <v>41648</v>
      </c>
      <c r="J1293" s="301">
        <f t="shared" si="153"/>
        <v>99.9951980792317</v>
      </c>
    </row>
    <row r="1294" spans="1:10" s="129" customFormat="1" ht="12.75">
      <c r="A1294" s="133"/>
      <c r="B1294" s="130"/>
      <c r="C1294" s="130"/>
      <c r="D1294" s="133"/>
      <c r="E1294" s="133" t="s">
        <v>569</v>
      </c>
      <c r="F1294" s="131" t="s">
        <v>373</v>
      </c>
      <c r="G1294" s="160">
        <f>0+G$1295+G$1296+G$1297</f>
        <v>153500</v>
      </c>
      <c r="H1294" s="160">
        <f>0+H$1295+H$1296+H$1297</f>
        <v>153250</v>
      </c>
      <c r="I1294" s="160">
        <f>0+I$1295+I$1296+I$1297</f>
        <v>115810</v>
      </c>
      <c r="J1294" s="299">
        <f t="shared" si="153"/>
        <v>75.56933115823817</v>
      </c>
    </row>
    <row r="1295" spans="1:10" s="129" customFormat="1" ht="12.75">
      <c r="A1295" s="133"/>
      <c r="B1295" s="130"/>
      <c r="C1295" s="130" t="s">
        <v>19</v>
      </c>
      <c r="D1295" s="133" t="s">
        <v>1704</v>
      </c>
      <c r="E1295" s="270" t="s">
        <v>1025</v>
      </c>
      <c r="F1295" s="131" t="s">
        <v>374</v>
      </c>
      <c r="G1295" s="161">
        <v>8500</v>
      </c>
      <c r="H1295" s="161">
        <v>8500</v>
      </c>
      <c r="I1295" s="132">
        <v>8500</v>
      </c>
      <c r="J1295" s="301">
        <f t="shared" si="153"/>
        <v>100</v>
      </c>
    </row>
    <row r="1296" spans="1:10" s="129" customFormat="1" ht="12.75">
      <c r="A1296" s="133"/>
      <c r="B1296" s="130"/>
      <c r="C1296" s="130" t="s">
        <v>19</v>
      </c>
      <c r="D1296" s="133" t="s">
        <v>323</v>
      </c>
      <c r="E1296" s="270" t="s">
        <v>1150</v>
      </c>
      <c r="F1296" s="131" t="s">
        <v>375</v>
      </c>
      <c r="G1296" s="161">
        <v>2000</v>
      </c>
      <c r="H1296" s="161">
        <v>2000</v>
      </c>
      <c r="I1296" s="132">
        <v>2000</v>
      </c>
      <c r="J1296" s="301">
        <f t="shared" si="153"/>
        <v>100</v>
      </c>
    </row>
    <row r="1297" spans="1:10" s="129" customFormat="1" ht="12.75">
      <c r="A1297" s="133"/>
      <c r="B1297" s="130"/>
      <c r="C1297" s="130" t="s">
        <v>19</v>
      </c>
      <c r="D1297" s="133" t="s">
        <v>331</v>
      </c>
      <c r="E1297" s="270" t="s">
        <v>571</v>
      </c>
      <c r="F1297" s="131" t="s">
        <v>376</v>
      </c>
      <c r="G1297" s="161">
        <v>143000</v>
      </c>
      <c r="H1297" s="161">
        <v>142750</v>
      </c>
      <c r="I1297" s="132">
        <v>105310</v>
      </c>
      <c r="J1297" s="301">
        <f t="shared" si="153"/>
        <v>73.7723292469352</v>
      </c>
    </row>
    <row r="1298" spans="1:10" s="129" customFormat="1" ht="12.75">
      <c r="A1298" s="133"/>
      <c r="B1298" s="130"/>
      <c r="C1298" s="130"/>
      <c r="D1298" s="133"/>
      <c r="E1298" s="133" t="s">
        <v>543</v>
      </c>
      <c r="F1298" s="131" t="s">
        <v>380</v>
      </c>
      <c r="G1298" s="160">
        <f>0+G$1299+G$1300+G$1301+G$1302+G$1303+G$1304</f>
        <v>158300</v>
      </c>
      <c r="H1298" s="160">
        <f>0+H$1299+H$1300+H$1301+H$1302+H$1303+H$1304</f>
        <v>158300</v>
      </c>
      <c r="I1298" s="160">
        <f>0+I$1299+I$1300+I$1301+I$1302+I$1303+I$1304</f>
        <v>137240</v>
      </c>
      <c r="J1298" s="299">
        <f t="shared" si="153"/>
        <v>86.69614655716993</v>
      </c>
    </row>
    <row r="1299" spans="1:10" s="129" customFormat="1" ht="12.75">
      <c r="A1299" s="133"/>
      <c r="B1299" s="130"/>
      <c r="C1299" s="130" t="s">
        <v>19</v>
      </c>
      <c r="D1299" s="133" t="s">
        <v>1705</v>
      </c>
      <c r="E1299" s="270" t="s">
        <v>819</v>
      </c>
      <c r="F1299" s="131" t="s">
        <v>381</v>
      </c>
      <c r="G1299" s="161">
        <v>32100</v>
      </c>
      <c r="H1299" s="161">
        <v>32100</v>
      </c>
      <c r="I1299" s="132">
        <v>32250</v>
      </c>
      <c r="J1299" s="301">
        <f t="shared" si="153"/>
        <v>100.46728971962618</v>
      </c>
    </row>
    <row r="1300" spans="1:10" s="129" customFormat="1" ht="12.75">
      <c r="A1300" s="133"/>
      <c r="B1300" s="130"/>
      <c r="C1300" s="130" t="s">
        <v>19</v>
      </c>
      <c r="D1300" s="133" t="s">
        <v>1706</v>
      </c>
      <c r="E1300" s="270" t="s">
        <v>800</v>
      </c>
      <c r="F1300" s="131" t="s">
        <v>382</v>
      </c>
      <c r="G1300" s="161">
        <v>26500</v>
      </c>
      <c r="H1300" s="161">
        <v>26500</v>
      </c>
      <c r="I1300" s="132">
        <v>11790</v>
      </c>
      <c r="J1300" s="301">
        <f t="shared" si="153"/>
        <v>44.49056603773585</v>
      </c>
    </row>
    <row r="1301" spans="1:10" s="129" customFormat="1" ht="12.75">
      <c r="A1301" s="133"/>
      <c r="B1301" s="130"/>
      <c r="C1301" s="130" t="s">
        <v>19</v>
      </c>
      <c r="D1301" s="133" t="s">
        <v>1707</v>
      </c>
      <c r="E1301" s="270" t="s">
        <v>809</v>
      </c>
      <c r="F1301" s="131" t="s">
        <v>384</v>
      </c>
      <c r="G1301" s="161">
        <v>21500</v>
      </c>
      <c r="H1301" s="161">
        <v>21500</v>
      </c>
      <c r="I1301" s="132">
        <v>15050</v>
      </c>
      <c r="J1301" s="301">
        <f t="shared" si="153"/>
        <v>70</v>
      </c>
    </row>
    <row r="1302" spans="1:10" s="129" customFormat="1" ht="12.75">
      <c r="A1302" s="133"/>
      <c r="B1302" s="130"/>
      <c r="C1302" s="130" t="s">
        <v>19</v>
      </c>
      <c r="D1302" s="133" t="s">
        <v>1708</v>
      </c>
      <c r="E1302" s="270" t="s">
        <v>545</v>
      </c>
      <c r="F1302" s="131" t="s">
        <v>387</v>
      </c>
      <c r="G1302" s="161">
        <v>21800</v>
      </c>
      <c r="H1302" s="161">
        <v>21800</v>
      </c>
      <c r="I1302" s="132">
        <v>21800</v>
      </c>
      <c r="J1302" s="301">
        <f t="shared" si="153"/>
        <v>100</v>
      </c>
    </row>
    <row r="1303" spans="1:10" s="129" customFormat="1" ht="12.75">
      <c r="A1303" s="133"/>
      <c r="B1303" s="130"/>
      <c r="C1303" s="130" t="s">
        <v>19</v>
      </c>
      <c r="D1303" s="133" t="s">
        <v>1709</v>
      </c>
      <c r="E1303" s="270" t="s">
        <v>1175</v>
      </c>
      <c r="F1303" s="131" t="s">
        <v>388</v>
      </c>
      <c r="G1303" s="161">
        <v>17000</v>
      </c>
      <c r="H1303" s="161">
        <v>17000</v>
      </c>
      <c r="I1303" s="132">
        <v>17000</v>
      </c>
      <c r="J1303" s="301">
        <f t="shared" si="153"/>
        <v>100</v>
      </c>
    </row>
    <row r="1304" spans="1:10" s="129" customFormat="1" ht="12.75">
      <c r="A1304" s="133"/>
      <c r="B1304" s="130"/>
      <c r="C1304" s="130" t="s">
        <v>19</v>
      </c>
      <c r="D1304" s="133" t="s">
        <v>1710</v>
      </c>
      <c r="E1304" s="270" t="s">
        <v>572</v>
      </c>
      <c r="F1304" s="131" t="s">
        <v>389</v>
      </c>
      <c r="G1304" s="161">
        <v>39400</v>
      </c>
      <c r="H1304" s="161">
        <v>39400</v>
      </c>
      <c r="I1304" s="132">
        <v>39350</v>
      </c>
      <c r="J1304" s="301">
        <f t="shared" si="153"/>
        <v>99.8730964467005</v>
      </c>
    </row>
    <row r="1305" spans="1:10" s="129" customFormat="1" ht="12.75">
      <c r="A1305" s="133"/>
      <c r="B1305" s="130"/>
      <c r="C1305" s="130"/>
      <c r="D1305" s="133"/>
      <c r="E1305" s="133" t="s">
        <v>550</v>
      </c>
      <c r="F1305" s="131" t="s">
        <v>391</v>
      </c>
      <c r="G1305" s="160">
        <f>0+G$1306</f>
        <v>1100</v>
      </c>
      <c r="H1305" s="160">
        <f>0+H$1306</f>
        <v>1100</v>
      </c>
      <c r="I1305" s="160">
        <f>0+I$1306</f>
        <v>1000</v>
      </c>
      <c r="J1305" s="299">
        <f t="shared" si="153"/>
        <v>90.9090909090909</v>
      </c>
    </row>
    <row r="1306" spans="1:10" s="129" customFormat="1" ht="12.75">
      <c r="A1306" s="133"/>
      <c r="B1306" s="130"/>
      <c r="C1306" s="130" t="s">
        <v>19</v>
      </c>
      <c r="D1306" s="133" t="s">
        <v>1711</v>
      </c>
      <c r="E1306" s="270" t="s">
        <v>1126</v>
      </c>
      <c r="F1306" s="131" t="s">
        <v>393</v>
      </c>
      <c r="G1306" s="161">
        <v>1100</v>
      </c>
      <c r="H1306" s="161">
        <v>1100</v>
      </c>
      <c r="I1306" s="132">
        <v>1000</v>
      </c>
      <c r="J1306" s="301">
        <f t="shared" si="153"/>
        <v>90.9090909090909</v>
      </c>
    </row>
    <row r="1307" spans="1:10" s="129" customFormat="1" ht="12.75">
      <c r="A1307" s="133"/>
      <c r="B1307" s="130"/>
      <c r="C1307" s="130"/>
      <c r="D1307" s="133"/>
      <c r="E1307" s="133" t="s">
        <v>619</v>
      </c>
      <c r="F1307" s="131" t="s">
        <v>404</v>
      </c>
      <c r="G1307" s="160">
        <f>0+G$1308</f>
        <v>4100</v>
      </c>
      <c r="H1307" s="160">
        <f>0+H$1308</f>
        <v>4100</v>
      </c>
      <c r="I1307" s="160">
        <f>0+I$1308</f>
        <v>3460</v>
      </c>
      <c r="J1307" s="299">
        <f t="shared" si="153"/>
        <v>84.39024390243902</v>
      </c>
    </row>
    <row r="1308" spans="1:10" s="129" customFormat="1" ht="12.75">
      <c r="A1308" s="133"/>
      <c r="B1308" s="130"/>
      <c r="C1308" s="130" t="s">
        <v>19</v>
      </c>
      <c r="D1308" s="133" t="s">
        <v>1712</v>
      </c>
      <c r="E1308" s="270" t="s">
        <v>1134</v>
      </c>
      <c r="F1308" s="131" t="s">
        <v>405</v>
      </c>
      <c r="G1308" s="161">
        <v>4100</v>
      </c>
      <c r="H1308" s="161">
        <v>4100</v>
      </c>
      <c r="I1308" s="132">
        <v>3460</v>
      </c>
      <c r="J1308" s="301">
        <f t="shared" si="153"/>
        <v>84.39024390243902</v>
      </c>
    </row>
    <row r="1309" spans="1:10" s="129" customFormat="1" ht="25.5">
      <c r="A1309" s="133" t="s">
        <v>1713</v>
      </c>
      <c r="B1309" s="130" t="s">
        <v>1472</v>
      </c>
      <c r="C1309" s="130"/>
      <c r="D1309" s="133"/>
      <c r="E1309" s="133"/>
      <c r="F1309" s="159" t="s">
        <v>1686</v>
      </c>
      <c r="G1309" s="160">
        <f>0+G$1311+G$1313+G$1314+G$1316+G$1317+G$1318+G$1319+G$1321</f>
        <v>271100</v>
      </c>
      <c r="H1309" s="160">
        <f>0+H$1311+H$1313+H$1314+H$1316+H$1317+H$1318+H$1319+H$1321</f>
        <v>271100</v>
      </c>
      <c r="I1309" s="160">
        <f>0+I$1311+I$1313+I$1314+I$1316+I$1317+I$1318+I$1319+I$1321</f>
        <v>172336.04</v>
      </c>
      <c r="J1309" s="299">
        <f t="shared" si="153"/>
        <v>63.569177425304325</v>
      </c>
    </row>
    <row r="1310" spans="1:10" s="129" customFormat="1" ht="12.75">
      <c r="A1310" s="133"/>
      <c r="B1310" s="130"/>
      <c r="C1310" s="130"/>
      <c r="D1310" s="133"/>
      <c r="E1310" s="133" t="s">
        <v>566</v>
      </c>
      <c r="F1310" s="131" t="s">
        <v>368</v>
      </c>
      <c r="G1310" s="160">
        <f>0+G$1311</f>
        <v>25000</v>
      </c>
      <c r="H1310" s="160">
        <f>0+H$1311</f>
        <v>25000</v>
      </c>
      <c r="I1310" s="160">
        <f>0+I$1311</f>
        <v>4000</v>
      </c>
      <c r="J1310" s="299">
        <f t="shared" si="153"/>
        <v>16</v>
      </c>
    </row>
    <row r="1311" spans="1:10" s="129" customFormat="1" ht="12.75">
      <c r="A1311" s="133"/>
      <c r="B1311" s="130"/>
      <c r="C1311" s="130" t="s">
        <v>19</v>
      </c>
      <c r="D1311" s="133" t="s">
        <v>340</v>
      </c>
      <c r="E1311" s="270" t="s">
        <v>568</v>
      </c>
      <c r="F1311" s="131" t="s">
        <v>369</v>
      </c>
      <c r="G1311" s="161">
        <v>25000</v>
      </c>
      <c r="H1311" s="161">
        <v>25000</v>
      </c>
      <c r="I1311" s="132">
        <v>4000</v>
      </c>
      <c r="J1311" s="301">
        <f t="shared" si="153"/>
        <v>16</v>
      </c>
    </row>
    <row r="1312" spans="1:10" s="129" customFormat="1" ht="12.75">
      <c r="A1312" s="133"/>
      <c r="B1312" s="130"/>
      <c r="C1312" s="130"/>
      <c r="D1312" s="133"/>
      <c r="E1312" s="133" t="s">
        <v>569</v>
      </c>
      <c r="F1312" s="131" t="s">
        <v>373</v>
      </c>
      <c r="G1312" s="160">
        <f>0+G$1313+G$1314</f>
        <v>40000</v>
      </c>
      <c r="H1312" s="160">
        <f>0+H$1313+H$1314</f>
        <v>40000</v>
      </c>
      <c r="I1312" s="160">
        <f>0+I$1313+I$1314</f>
        <v>19000</v>
      </c>
      <c r="J1312" s="299">
        <f t="shared" si="153"/>
        <v>47.5</v>
      </c>
    </row>
    <row r="1313" spans="1:10" s="129" customFormat="1" ht="12.75">
      <c r="A1313" s="133"/>
      <c r="B1313" s="130"/>
      <c r="C1313" s="130" t="s">
        <v>19</v>
      </c>
      <c r="D1313" s="133" t="s">
        <v>1714</v>
      </c>
      <c r="E1313" s="270" t="s">
        <v>1025</v>
      </c>
      <c r="F1313" s="131" t="s">
        <v>374</v>
      </c>
      <c r="G1313" s="161">
        <v>10000</v>
      </c>
      <c r="H1313" s="161">
        <v>10000</v>
      </c>
      <c r="I1313" s="132">
        <v>0</v>
      </c>
      <c r="J1313" s="301" t="str">
        <f t="shared" si="153"/>
        <v>-</v>
      </c>
    </row>
    <row r="1314" spans="1:10" s="129" customFormat="1" ht="12.75">
      <c r="A1314" s="133"/>
      <c r="B1314" s="130"/>
      <c r="C1314" s="130" t="s">
        <v>19</v>
      </c>
      <c r="D1314" s="133" t="s">
        <v>1715</v>
      </c>
      <c r="E1314" s="270" t="s">
        <v>1150</v>
      </c>
      <c r="F1314" s="131" t="s">
        <v>375</v>
      </c>
      <c r="G1314" s="161">
        <v>30000</v>
      </c>
      <c r="H1314" s="161">
        <v>30000</v>
      </c>
      <c r="I1314" s="132">
        <v>19000</v>
      </c>
      <c r="J1314" s="301">
        <f t="shared" si="153"/>
        <v>63.33333333333333</v>
      </c>
    </row>
    <row r="1315" spans="1:10" s="129" customFormat="1" ht="12.75">
      <c r="A1315" s="133"/>
      <c r="B1315" s="130"/>
      <c r="C1315" s="130"/>
      <c r="D1315" s="133"/>
      <c r="E1315" s="133" t="s">
        <v>543</v>
      </c>
      <c r="F1315" s="131" t="s">
        <v>380</v>
      </c>
      <c r="G1315" s="160">
        <f>0+G$1316+G$1317+G$1318+G$1319</f>
        <v>202600</v>
      </c>
      <c r="H1315" s="160">
        <f>0+H$1316+H$1317+H$1318+H$1319</f>
        <v>202600</v>
      </c>
      <c r="I1315" s="160">
        <f>0+I$1316+I$1317+I$1318+I$1319</f>
        <v>149336.04</v>
      </c>
      <c r="J1315" s="299">
        <f t="shared" si="153"/>
        <v>73.70979269496544</v>
      </c>
    </row>
    <row r="1316" spans="1:10" s="129" customFormat="1" ht="12.75">
      <c r="A1316" s="133"/>
      <c r="B1316" s="130"/>
      <c r="C1316" s="130" t="s">
        <v>19</v>
      </c>
      <c r="D1316" s="133" t="s">
        <v>1716</v>
      </c>
      <c r="E1316" s="270" t="s">
        <v>819</v>
      </c>
      <c r="F1316" s="131" t="s">
        <v>381</v>
      </c>
      <c r="G1316" s="161">
        <v>25000</v>
      </c>
      <c r="H1316" s="161">
        <v>25000</v>
      </c>
      <c r="I1316" s="132">
        <v>11000</v>
      </c>
      <c r="J1316" s="301">
        <f t="shared" si="153"/>
        <v>44</v>
      </c>
    </row>
    <row r="1317" spans="1:10" s="129" customFormat="1" ht="12.75">
      <c r="A1317" s="133"/>
      <c r="B1317" s="130"/>
      <c r="C1317" s="130" t="s">
        <v>19</v>
      </c>
      <c r="D1317" s="133" t="s">
        <v>1717</v>
      </c>
      <c r="E1317" s="270" t="s">
        <v>544</v>
      </c>
      <c r="F1317" s="131" t="s">
        <v>383</v>
      </c>
      <c r="G1317" s="161">
        <v>15000</v>
      </c>
      <c r="H1317" s="161">
        <v>15000</v>
      </c>
      <c r="I1317" s="132">
        <v>9000</v>
      </c>
      <c r="J1317" s="301">
        <f t="shared" si="153"/>
        <v>60</v>
      </c>
    </row>
    <row r="1318" spans="1:10" s="129" customFormat="1" ht="12.75">
      <c r="A1318" s="133"/>
      <c r="B1318" s="130"/>
      <c r="C1318" s="130" t="s">
        <v>19</v>
      </c>
      <c r="D1318" s="133" t="s">
        <v>1718</v>
      </c>
      <c r="E1318" s="270" t="s">
        <v>545</v>
      </c>
      <c r="F1318" s="131" t="s">
        <v>387</v>
      </c>
      <c r="G1318" s="161">
        <v>25000</v>
      </c>
      <c r="H1318" s="161">
        <v>25000</v>
      </c>
      <c r="I1318" s="132">
        <v>19762.91</v>
      </c>
      <c r="J1318" s="301">
        <f t="shared" si="153"/>
        <v>79.05164</v>
      </c>
    </row>
    <row r="1319" spans="1:10" s="129" customFormat="1" ht="12.75">
      <c r="A1319" s="133"/>
      <c r="B1319" s="130"/>
      <c r="C1319" s="130" t="s">
        <v>19</v>
      </c>
      <c r="D1319" s="133" t="s">
        <v>1719</v>
      </c>
      <c r="E1319" s="270" t="s">
        <v>572</v>
      </c>
      <c r="F1319" s="131" t="s">
        <v>389</v>
      </c>
      <c r="G1319" s="161">
        <v>137600</v>
      </c>
      <c r="H1319" s="161">
        <v>137600</v>
      </c>
      <c r="I1319" s="132">
        <v>109573.13</v>
      </c>
      <c r="J1319" s="301">
        <f t="shared" si="153"/>
        <v>79.63163517441862</v>
      </c>
    </row>
    <row r="1320" spans="1:10" s="129" customFormat="1" ht="12.75">
      <c r="A1320" s="133"/>
      <c r="B1320" s="130"/>
      <c r="C1320" s="130"/>
      <c r="D1320" s="133"/>
      <c r="E1320" s="133" t="s">
        <v>1042</v>
      </c>
      <c r="F1320" s="131" t="s">
        <v>390</v>
      </c>
      <c r="G1320" s="160">
        <f>0+G$1321</f>
        <v>3500</v>
      </c>
      <c r="H1320" s="160">
        <f>0+H$1321</f>
        <v>3500</v>
      </c>
      <c r="I1320" s="160">
        <f>0+I$1321</f>
        <v>0</v>
      </c>
      <c r="J1320" s="299" t="str">
        <f t="shared" si="153"/>
        <v>-</v>
      </c>
    </row>
    <row r="1321" spans="1:10" s="129" customFormat="1" ht="12.75">
      <c r="A1321" s="133"/>
      <c r="B1321" s="130"/>
      <c r="C1321" s="130" t="s">
        <v>19</v>
      </c>
      <c r="D1321" s="133" t="s">
        <v>1720</v>
      </c>
      <c r="E1321" s="270" t="s">
        <v>1044</v>
      </c>
      <c r="F1321" s="131" t="s">
        <v>390</v>
      </c>
      <c r="G1321" s="161">
        <v>3500</v>
      </c>
      <c r="H1321" s="161">
        <v>3500</v>
      </c>
      <c r="I1321" s="132">
        <v>0</v>
      </c>
      <c r="J1321" s="301" t="str">
        <f t="shared" si="153"/>
        <v>-</v>
      </c>
    </row>
    <row r="1322" spans="1:10" s="129" customFormat="1" ht="12.75">
      <c r="A1322" s="133" t="s">
        <v>1721</v>
      </c>
      <c r="B1322" s="130" t="s">
        <v>1472</v>
      </c>
      <c r="C1322" s="130"/>
      <c r="D1322" s="133"/>
      <c r="E1322" s="133"/>
      <c r="F1322" s="159" t="s">
        <v>1722</v>
      </c>
      <c r="G1322" s="160">
        <f aca="true" t="shared" si="154" ref="G1322:I1323">0+G$1324</f>
        <v>80000</v>
      </c>
      <c r="H1322" s="160">
        <f t="shared" si="154"/>
        <v>80000</v>
      </c>
      <c r="I1322" s="160">
        <f t="shared" si="154"/>
        <v>40000</v>
      </c>
      <c r="J1322" s="299">
        <f t="shared" si="153"/>
        <v>50</v>
      </c>
    </row>
    <row r="1323" spans="1:10" s="129" customFormat="1" ht="12.75">
      <c r="A1323" s="133"/>
      <c r="B1323" s="130"/>
      <c r="C1323" s="130"/>
      <c r="D1323" s="133"/>
      <c r="E1323" s="133" t="s">
        <v>543</v>
      </c>
      <c r="F1323" s="131" t="s">
        <v>380</v>
      </c>
      <c r="G1323" s="160">
        <f t="shared" si="154"/>
        <v>80000</v>
      </c>
      <c r="H1323" s="160">
        <f t="shared" si="154"/>
        <v>80000</v>
      </c>
      <c r="I1323" s="160">
        <f t="shared" si="154"/>
        <v>40000</v>
      </c>
      <c r="J1323" s="299">
        <f t="shared" si="153"/>
        <v>50</v>
      </c>
    </row>
    <row r="1324" spans="1:10" s="129" customFormat="1" ht="12.75">
      <c r="A1324" s="133"/>
      <c r="B1324" s="130"/>
      <c r="C1324" s="130" t="s">
        <v>188</v>
      </c>
      <c r="D1324" s="133" t="s">
        <v>1723</v>
      </c>
      <c r="E1324" s="270" t="s">
        <v>545</v>
      </c>
      <c r="F1324" s="131" t="s">
        <v>387</v>
      </c>
      <c r="G1324" s="161">
        <v>80000</v>
      </c>
      <c r="H1324" s="161">
        <v>80000</v>
      </c>
      <c r="I1324" s="132">
        <v>40000</v>
      </c>
      <c r="J1324" s="301">
        <f t="shared" si="153"/>
        <v>50</v>
      </c>
    </row>
    <row r="1325" spans="1:10" s="129" customFormat="1" ht="12.75">
      <c r="A1325" s="133" t="s">
        <v>1724</v>
      </c>
      <c r="B1325" s="130" t="s">
        <v>1472</v>
      </c>
      <c r="C1325" s="130"/>
      <c r="D1325" s="133"/>
      <c r="E1325" s="133"/>
      <c r="F1325" s="159" t="s">
        <v>1725</v>
      </c>
      <c r="G1325" s="160">
        <f aca="true" t="shared" si="155" ref="G1325:I1326">0+G$1327</f>
        <v>100000</v>
      </c>
      <c r="H1325" s="160">
        <f t="shared" si="155"/>
        <v>100000</v>
      </c>
      <c r="I1325" s="160">
        <f t="shared" si="155"/>
        <v>100000</v>
      </c>
      <c r="J1325" s="299">
        <f t="shared" si="153"/>
        <v>100</v>
      </c>
    </row>
    <row r="1326" spans="1:10" s="129" customFormat="1" ht="12.75">
      <c r="A1326" s="133"/>
      <c r="B1326" s="130"/>
      <c r="C1326" s="130"/>
      <c r="D1326" s="133"/>
      <c r="E1326" s="133" t="s">
        <v>812</v>
      </c>
      <c r="F1326" s="131" t="s">
        <v>445</v>
      </c>
      <c r="G1326" s="160">
        <f t="shared" si="155"/>
        <v>100000</v>
      </c>
      <c r="H1326" s="160">
        <f t="shared" si="155"/>
        <v>100000</v>
      </c>
      <c r="I1326" s="160">
        <f t="shared" si="155"/>
        <v>100000</v>
      </c>
      <c r="J1326" s="299">
        <f t="shared" si="153"/>
        <v>100</v>
      </c>
    </row>
    <row r="1327" spans="1:10" s="129" customFormat="1" ht="12.75">
      <c r="A1327" s="133"/>
      <c r="B1327" s="130"/>
      <c r="C1327" s="130" t="s">
        <v>321</v>
      </c>
      <c r="D1327" s="133" t="s">
        <v>1726</v>
      </c>
      <c r="E1327" s="270" t="s">
        <v>1036</v>
      </c>
      <c r="F1327" s="131" t="s">
        <v>450</v>
      </c>
      <c r="G1327" s="161">
        <v>100000</v>
      </c>
      <c r="H1327" s="161">
        <v>100000</v>
      </c>
      <c r="I1327" s="132">
        <v>100000</v>
      </c>
      <c r="J1327" s="301">
        <f t="shared" si="153"/>
        <v>100</v>
      </c>
    </row>
    <row r="1328" spans="1:10" s="129" customFormat="1" ht="12.75">
      <c r="A1328" s="133" t="s">
        <v>1727</v>
      </c>
      <c r="B1328" s="130" t="s">
        <v>1472</v>
      </c>
      <c r="C1328" s="130"/>
      <c r="D1328" s="133"/>
      <c r="E1328" s="133"/>
      <c r="F1328" s="159" t="s">
        <v>1728</v>
      </c>
      <c r="G1328" s="160">
        <f aca="true" t="shared" si="156" ref="G1328:I1329">0+G$1330</f>
        <v>15000</v>
      </c>
      <c r="H1328" s="160">
        <f t="shared" si="156"/>
        <v>15000</v>
      </c>
      <c r="I1328" s="160">
        <f t="shared" si="156"/>
        <v>0</v>
      </c>
      <c r="J1328" s="299" t="str">
        <f t="shared" si="153"/>
        <v>-</v>
      </c>
    </row>
    <row r="1329" spans="1:10" s="129" customFormat="1" ht="25.5">
      <c r="A1329" s="133"/>
      <c r="B1329" s="130"/>
      <c r="C1329" s="130"/>
      <c r="D1329" s="133"/>
      <c r="E1329" s="133" t="s">
        <v>1283</v>
      </c>
      <c r="F1329" s="131" t="s">
        <v>455</v>
      </c>
      <c r="G1329" s="160">
        <f t="shared" si="156"/>
        <v>15000</v>
      </c>
      <c r="H1329" s="160">
        <f t="shared" si="156"/>
        <v>15000</v>
      </c>
      <c r="I1329" s="160">
        <f t="shared" si="156"/>
        <v>0</v>
      </c>
      <c r="J1329" s="299" t="str">
        <f t="shared" si="153"/>
        <v>-</v>
      </c>
    </row>
    <row r="1330" spans="1:10" s="129" customFormat="1" ht="12.75">
      <c r="A1330" s="133"/>
      <c r="B1330" s="130"/>
      <c r="C1330" s="130" t="s">
        <v>188</v>
      </c>
      <c r="D1330" s="133" t="s">
        <v>1729</v>
      </c>
      <c r="E1330" s="270" t="s">
        <v>1730</v>
      </c>
      <c r="F1330" s="131" t="s">
        <v>458</v>
      </c>
      <c r="G1330" s="161">
        <v>15000</v>
      </c>
      <c r="H1330" s="161">
        <v>15000</v>
      </c>
      <c r="I1330" s="132">
        <v>0</v>
      </c>
      <c r="J1330" s="301" t="str">
        <f t="shared" si="153"/>
        <v>-</v>
      </c>
    </row>
    <row r="1331" spans="1:10" s="129" customFormat="1" ht="25.5">
      <c r="A1331" s="266" t="s">
        <v>2631</v>
      </c>
      <c r="B1331" s="267"/>
      <c r="C1331" s="267"/>
      <c r="D1331" s="266"/>
      <c r="E1331" s="266"/>
      <c r="F1331" s="268" t="s">
        <v>2632</v>
      </c>
      <c r="G1331" s="269">
        <f>G1332</f>
        <v>4081100</v>
      </c>
      <c r="H1331" s="269">
        <f>H1332</f>
        <v>4081100</v>
      </c>
      <c r="I1331" s="269">
        <f>I1332</f>
        <v>3669587.78</v>
      </c>
      <c r="J1331" s="298">
        <f aca="true" t="shared" si="157" ref="J1331:J1386">IF(OR($H1331=0,$I1331=0),"-",$I1331/$H1331*100)</f>
        <v>89.91663473083237</v>
      </c>
    </row>
    <row r="1332" spans="1:10" s="129" customFormat="1" ht="25.5">
      <c r="A1332" s="133" t="s">
        <v>1731</v>
      </c>
      <c r="B1332" s="130"/>
      <c r="C1332" s="130"/>
      <c r="D1332" s="133"/>
      <c r="E1332" s="133"/>
      <c r="F1332" s="159" t="s">
        <v>1668</v>
      </c>
      <c r="G1332" s="160">
        <f>0+G$1333+G$1342+G$1363+G$1379+G$1382</f>
        <v>4081100</v>
      </c>
      <c r="H1332" s="160">
        <f>0+H$1333+H$1342+H$1363+H$1379+H$1382</f>
        <v>4081100</v>
      </c>
      <c r="I1332" s="160">
        <f>0+I$1333+I$1342+I$1363+I$1379+I$1382</f>
        <v>3669587.78</v>
      </c>
      <c r="J1332" s="299">
        <f t="shared" si="157"/>
        <v>89.91663473083237</v>
      </c>
    </row>
    <row r="1333" spans="1:10" s="129" customFormat="1" ht="25.5">
      <c r="A1333" s="133" t="s">
        <v>1732</v>
      </c>
      <c r="B1333" s="130" t="s">
        <v>1472</v>
      </c>
      <c r="C1333" s="130"/>
      <c r="D1333" s="133"/>
      <c r="E1333" s="133"/>
      <c r="F1333" s="159" t="s">
        <v>1670</v>
      </c>
      <c r="G1333" s="160">
        <f>0+G$1335+G$1336+G$1338+G$1340+G$1341</f>
        <v>2222200</v>
      </c>
      <c r="H1333" s="160">
        <f>0+H$1335+H$1336+H$1338+H$1340+H$1341</f>
        <v>2222200</v>
      </c>
      <c r="I1333" s="160">
        <f>0+I$1335+I$1336+I$1338+I$1340+I$1341</f>
        <v>2180308.78</v>
      </c>
      <c r="J1333" s="299">
        <f t="shared" si="157"/>
        <v>98.11487624876249</v>
      </c>
    </row>
    <row r="1334" spans="1:10" s="129" customFormat="1" ht="12.75">
      <c r="A1334" s="133"/>
      <c r="B1334" s="130"/>
      <c r="C1334" s="130"/>
      <c r="D1334" s="133"/>
      <c r="E1334" s="133" t="s">
        <v>558</v>
      </c>
      <c r="F1334" s="131" t="s">
        <v>356</v>
      </c>
      <c r="G1334" s="160">
        <f>0+G$1335+G$1336</f>
        <v>1909000</v>
      </c>
      <c r="H1334" s="160">
        <f>0+H$1335+H$1336</f>
        <v>1909000</v>
      </c>
      <c r="I1334" s="160">
        <f>0+I$1335+I$1336</f>
        <v>1881090.98</v>
      </c>
      <c r="J1334" s="299">
        <f t="shared" si="157"/>
        <v>98.53802933473023</v>
      </c>
    </row>
    <row r="1335" spans="1:10" s="129" customFormat="1" ht="12.75">
      <c r="A1335" s="133"/>
      <c r="B1335" s="130"/>
      <c r="C1335" s="130" t="s">
        <v>19</v>
      </c>
      <c r="D1335" s="133" t="s">
        <v>1733</v>
      </c>
      <c r="E1335" s="270" t="s">
        <v>560</v>
      </c>
      <c r="F1335" s="131" t="s">
        <v>358</v>
      </c>
      <c r="G1335" s="161">
        <v>1897000</v>
      </c>
      <c r="H1335" s="161">
        <v>1897000</v>
      </c>
      <c r="I1335" s="132">
        <v>1875090.98</v>
      </c>
      <c r="J1335" s="301">
        <f t="shared" si="157"/>
        <v>98.8450701107011</v>
      </c>
    </row>
    <row r="1336" spans="1:10" s="129" customFormat="1" ht="12.75">
      <c r="A1336" s="133"/>
      <c r="B1336" s="130"/>
      <c r="C1336" s="130" t="s">
        <v>19</v>
      </c>
      <c r="D1336" s="133" t="s">
        <v>1734</v>
      </c>
      <c r="E1336" s="270" t="s">
        <v>1115</v>
      </c>
      <c r="F1336" s="131" t="s">
        <v>359</v>
      </c>
      <c r="G1336" s="161">
        <v>12000</v>
      </c>
      <c r="H1336" s="161">
        <v>12000</v>
      </c>
      <c r="I1336" s="132">
        <v>6000</v>
      </c>
      <c r="J1336" s="301">
        <f t="shared" si="157"/>
        <v>50</v>
      </c>
    </row>
    <row r="1337" spans="1:10" s="129" customFormat="1" ht="12.75">
      <c r="A1337" s="133"/>
      <c r="B1337" s="130"/>
      <c r="C1337" s="130"/>
      <c r="D1337" s="133"/>
      <c r="E1337" s="133" t="s">
        <v>1114</v>
      </c>
      <c r="F1337" s="131" t="s">
        <v>362</v>
      </c>
      <c r="G1337" s="160">
        <f>0+G$1338</f>
        <v>24900</v>
      </c>
      <c r="H1337" s="160">
        <f>0+H$1338</f>
        <v>24900</v>
      </c>
      <c r="I1337" s="160">
        <f>0+I$1338</f>
        <v>14204</v>
      </c>
      <c r="J1337" s="299">
        <f t="shared" si="157"/>
        <v>57.04417670682731</v>
      </c>
    </row>
    <row r="1338" spans="1:10" s="129" customFormat="1" ht="12.75">
      <c r="A1338" s="133"/>
      <c r="B1338" s="130"/>
      <c r="C1338" s="130" t="s">
        <v>19</v>
      </c>
      <c r="D1338" s="133" t="s">
        <v>1735</v>
      </c>
      <c r="E1338" s="270" t="s">
        <v>1117</v>
      </c>
      <c r="F1338" s="131" t="s">
        <v>362</v>
      </c>
      <c r="G1338" s="161">
        <v>24900</v>
      </c>
      <c r="H1338" s="161">
        <v>24900</v>
      </c>
      <c r="I1338" s="132">
        <v>14204</v>
      </c>
      <c r="J1338" s="301">
        <f t="shared" si="157"/>
        <v>57.04417670682731</v>
      </c>
    </row>
    <row r="1339" spans="1:10" s="129" customFormat="1" ht="12.75">
      <c r="A1339" s="133"/>
      <c r="B1339" s="130"/>
      <c r="C1339" s="130"/>
      <c r="D1339" s="133"/>
      <c r="E1339" s="133" t="s">
        <v>561</v>
      </c>
      <c r="F1339" s="131" t="s">
        <v>363</v>
      </c>
      <c r="G1339" s="160">
        <f>0+G$1340+G$1341</f>
        <v>288300</v>
      </c>
      <c r="H1339" s="160">
        <f>0+H$1340+H$1341</f>
        <v>288300</v>
      </c>
      <c r="I1339" s="160">
        <f>0+I$1340+I$1341</f>
        <v>285013.8</v>
      </c>
      <c r="J1339" s="299">
        <f t="shared" si="157"/>
        <v>98.86014568158168</v>
      </c>
    </row>
    <row r="1340" spans="1:10" s="129" customFormat="1" ht="12.75">
      <c r="A1340" s="133"/>
      <c r="B1340" s="130"/>
      <c r="C1340" s="130" t="s">
        <v>19</v>
      </c>
      <c r="D1340" s="133" t="s">
        <v>1736</v>
      </c>
      <c r="E1340" s="270" t="s">
        <v>563</v>
      </c>
      <c r="F1340" s="131" t="s">
        <v>365</v>
      </c>
      <c r="G1340" s="161">
        <v>256000</v>
      </c>
      <c r="H1340" s="161">
        <v>256000</v>
      </c>
      <c r="I1340" s="132">
        <v>253137.27</v>
      </c>
      <c r="J1340" s="301">
        <f t="shared" si="157"/>
        <v>98.88174609375</v>
      </c>
    </row>
    <row r="1341" spans="1:10" s="129" customFormat="1" ht="25.5">
      <c r="A1341" s="133"/>
      <c r="B1341" s="130"/>
      <c r="C1341" s="130" t="s">
        <v>19</v>
      </c>
      <c r="D1341" s="133" t="s">
        <v>1737</v>
      </c>
      <c r="E1341" s="270" t="s">
        <v>565</v>
      </c>
      <c r="F1341" s="131" t="s">
        <v>366</v>
      </c>
      <c r="G1341" s="161">
        <v>32300</v>
      </c>
      <c r="H1341" s="161">
        <v>32300</v>
      </c>
      <c r="I1341" s="132">
        <v>31876.53</v>
      </c>
      <c r="J1341" s="301">
        <f t="shared" si="157"/>
        <v>98.68894736842105</v>
      </c>
    </row>
    <row r="1342" spans="1:10" s="129" customFormat="1" ht="12.75">
      <c r="A1342" s="133" t="s">
        <v>1738</v>
      </c>
      <c r="B1342" s="130" t="s">
        <v>1472</v>
      </c>
      <c r="C1342" s="130"/>
      <c r="D1342" s="133"/>
      <c r="E1342" s="133"/>
      <c r="F1342" s="133" t="s">
        <v>1148</v>
      </c>
      <c r="G1342" s="160">
        <f>0+G$1344+G$1345+G$1347+G$1348+G$1349+G$1350+G$1352+G$1353+G$1354+G$1355+G$1356+G$1357+G$1358+G$1359+G$1360+G$1362</f>
        <v>783900</v>
      </c>
      <c r="H1342" s="160">
        <f>0+H$1344+H$1345+H$1347+H$1348+H$1349+H$1350+H$1352+H$1353+H$1354+H$1355+H$1356+H$1357+H$1358+H$1359+H$1360+H$1362</f>
        <v>783900</v>
      </c>
      <c r="I1342" s="160">
        <f>0+I$1344+I$1345+I$1347+I$1348+I$1349+I$1350+I$1352+I$1353+I$1354+I$1355+I$1356+I$1357+I$1358+I$1359+I$1360+I$1362</f>
        <v>632579</v>
      </c>
      <c r="J1342" s="299">
        <f t="shared" si="157"/>
        <v>80.69638984564358</v>
      </c>
    </row>
    <row r="1343" spans="1:10" s="129" customFormat="1" ht="12.75">
      <c r="A1343" s="133"/>
      <c r="B1343" s="130"/>
      <c r="C1343" s="130"/>
      <c r="D1343" s="133"/>
      <c r="E1343" s="133" t="s">
        <v>566</v>
      </c>
      <c r="F1343" s="131" t="s">
        <v>368</v>
      </c>
      <c r="G1343" s="160">
        <f>0+G$1344+G$1345</f>
        <v>74900</v>
      </c>
      <c r="H1343" s="160">
        <f>0+H$1344+H$1345</f>
        <v>74900</v>
      </c>
      <c r="I1343" s="160">
        <f>0+I$1344+I$1345</f>
        <v>67479</v>
      </c>
      <c r="J1343" s="299">
        <f t="shared" si="157"/>
        <v>90.09212283044059</v>
      </c>
    </row>
    <row r="1344" spans="1:10" s="129" customFormat="1" ht="25.5">
      <c r="A1344" s="133"/>
      <c r="B1344" s="130"/>
      <c r="C1344" s="130" t="s">
        <v>19</v>
      </c>
      <c r="D1344" s="133" t="s">
        <v>1739</v>
      </c>
      <c r="E1344" s="270" t="s">
        <v>1196</v>
      </c>
      <c r="F1344" s="131" t="s">
        <v>370</v>
      </c>
      <c r="G1344" s="161">
        <v>67900</v>
      </c>
      <c r="H1344" s="161">
        <v>67900</v>
      </c>
      <c r="I1344" s="132">
        <v>62479</v>
      </c>
      <c r="J1344" s="301">
        <f t="shared" si="157"/>
        <v>92.01620029455081</v>
      </c>
    </row>
    <row r="1345" spans="1:10" s="129" customFormat="1" ht="12.75">
      <c r="A1345" s="133"/>
      <c r="B1345" s="130"/>
      <c r="C1345" s="130" t="s">
        <v>19</v>
      </c>
      <c r="D1345" s="133" t="s">
        <v>1740</v>
      </c>
      <c r="E1345" s="270" t="s">
        <v>1129</v>
      </c>
      <c r="F1345" s="131" t="s">
        <v>371</v>
      </c>
      <c r="G1345" s="161">
        <v>7000</v>
      </c>
      <c r="H1345" s="161">
        <v>7000</v>
      </c>
      <c r="I1345" s="132">
        <v>5000</v>
      </c>
      <c r="J1345" s="301">
        <f t="shared" si="157"/>
        <v>71.42857142857143</v>
      </c>
    </row>
    <row r="1346" spans="1:10" s="129" customFormat="1" ht="12.75">
      <c r="A1346" s="133"/>
      <c r="B1346" s="130"/>
      <c r="C1346" s="130"/>
      <c r="D1346" s="133"/>
      <c r="E1346" s="133" t="s">
        <v>569</v>
      </c>
      <c r="F1346" s="131" t="s">
        <v>373</v>
      </c>
      <c r="G1346" s="160">
        <f>0+G$1347+G$1348+G$1349+G$1350</f>
        <v>233900</v>
      </c>
      <c r="H1346" s="160">
        <f>0+H$1347+H$1348+H$1349+H$1350</f>
        <v>233900</v>
      </c>
      <c r="I1346" s="160">
        <f>0+I$1347+I$1348+I$1349+I$1350</f>
        <v>178700</v>
      </c>
      <c r="J1346" s="299">
        <f t="shared" si="157"/>
        <v>76.40017101325353</v>
      </c>
    </row>
    <row r="1347" spans="1:10" s="129" customFormat="1" ht="12.75">
      <c r="A1347" s="133"/>
      <c r="B1347" s="130"/>
      <c r="C1347" s="130" t="s">
        <v>19</v>
      </c>
      <c r="D1347" s="133" t="s">
        <v>1741</v>
      </c>
      <c r="E1347" s="270" t="s">
        <v>1025</v>
      </c>
      <c r="F1347" s="131" t="s">
        <v>374</v>
      </c>
      <c r="G1347" s="161">
        <v>17200</v>
      </c>
      <c r="H1347" s="161">
        <v>17200</v>
      </c>
      <c r="I1347" s="132">
        <v>15200</v>
      </c>
      <c r="J1347" s="301">
        <f t="shared" si="157"/>
        <v>88.37209302325581</v>
      </c>
    </row>
    <row r="1348" spans="1:10" s="129" customFormat="1" ht="12.75">
      <c r="A1348" s="133"/>
      <c r="B1348" s="130"/>
      <c r="C1348" s="130" t="s">
        <v>19</v>
      </c>
      <c r="D1348" s="133" t="s">
        <v>1742</v>
      </c>
      <c r="E1348" s="270" t="s">
        <v>571</v>
      </c>
      <c r="F1348" s="131" t="s">
        <v>376</v>
      </c>
      <c r="G1348" s="161">
        <v>200300</v>
      </c>
      <c r="H1348" s="161">
        <v>200300</v>
      </c>
      <c r="I1348" s="132">
        <v>159300</v>
      </c>
      <c r="J1348" s="301">
        <f t="shared" si="157"/>
        <v>79.53070394408387</v>
      </c>
    </row>
    <row r="1349" spans="1:10" s="129" customFormat="1" ht="25.5">
      <c r="A1349" s="133"/>
      <c r="B1349" s="130"/>
      <c r="C1349" s="130" t="s">
        <v>19</v>
      </c>
      <c r="D1349" s="133" t="s">
        <v>1743</v>
      </c>
      <c r="E1349" s="270" t="s">
        <v>1165</v>
      </c>
      <c r="F1349" s="131" t="s">
        <v>377</v>
      </c>
      <c r="G1349" s="161">
        <v>5400</v>
      </c>
      <c r="H1349" s="161">
        <v>5400</v>
      </c>
      <c r="I1349" s="132">
        <v>4200</v>
      </c>
      <c r="J1349" s="301">
        <f t="shared" si="157"/>
        <v>77.77777777777779</v>
      </c>
    </row>
    <row r="1350" spans="1:10" s="129" customFormat="1" ht="12.75">
      <c r="A1350" s="133"/>
      <c r="B1350" s="130"/>
      <c r="C1350" s="130" t="s">
        <v>19</v>
      </c>
      <c r="D1350" s="133" t="s">
        <v>1744</v>
      </c>
      <c r="E1350" s="270" t="s">
        <v>1168</v>
      </c>
      <c r="F1350" s="131" t="s">
        <v>379</v>
      </c>
      <c r="G1350" s="161">
        <v>11000</v>
      </c>
      <c r="H1350" s="161">
        <v>11000</v>
      </c>
      <c r="I1350" s="132">
        <v>0</v>
      </c>
      <c r="J1350" s="301" t="str">
        <f t="shared" si="157"/>
        <v>-</v>
      </c>
    </row>
    <row r="1351" spans="1:10" s="129" customFormat="1" ht="12.75">
      <c r="A1351" s="133"/>
      <c r="B1351" s="130"/>
      <c r="C1351" s="130"/>
      <c r="D1351" s="133"/>
      <c r="E1351" s="133" t="s">
        <v>543</v>
      </c>
      <c r="F1351" s="131" t="s">
        <v>380</v>
      </c>
      <c r="G1351" s="160">
        <f>0+G$1352+G$1353+G$1354+G$1355+G$1356+G$1357+G$1358+G$1359+G$1360</f>
        <v>473300</v>
      </c>
      <c r="H1351" s="160">
        <f>0+H$1352+H$1353+H$1354+H$1355+H$1356+H$1357+H$1358+H$1359+H$1360</f>
        <v>473300</v>
      </c>
      <c r="I1351" s="160">
        <f>0+I$1352+I$1353+I$1354+I$1355+I$1356+I$1357+I$1358+I$1359+I$1360</f>
        <v>384600</v>
      </c>
      <c r="J1351" s="299">
        <f t="shared" si="157"/>
        <v>81.25924360870484</v>
      </c>
    </row>
    <row r="1352" spans="1:10" s="129" customFormat="1" ht="12.75">
      <c r="A1352" s="133"/>
      <c r="B1352" s="130"/>
      <c r="C1352" s="130" t="s">
        <v>19</v>
      </c>
      <c r="D1352" s="133" t="s">
        <v>1745</v>
      </c>
      <c r="E1352" s="270" t="s">
        <v>819</v>
      </c>
      <c r="F1352" s="131" t="s">
        <v>381</v>
      </c>
      <c r="G1352" s="161">
        <v>73800</v>
      </c>
      <c r="H1352" s="161">
        <v>73800</v>
      </c>
      <c r="I1352" s="132">
        <v>47400</v>
      </c>
      <c r="J1352" s="301">
        <f t="shared" si="157"/>
        <v>64.22764227642277</v>
      </c>
    </row>
    <row r="1353" spans="1:10" s="129" customFormat="1" ht="12.75">
      <c r="A1353" s="133"/>
      <c r="B1353" s="130"/>
      <c r="C1353" s="130" t="s">
        <v>19</v>
      </c>
      <c r="D1353" s="133" t="s">
        <v>1746</v>
      </c>
      <c r="E1353" s="270" t="s">
        <v>800</v>
      </c>
      <c r="F1353" s="131" t="s">
        <v>382</v>
      </c>
      <c r="G1353" s="161">
        <v>29800</v>
      </c>
      <c r="H1353" s="161">
        <v>29800</v>
      </c>
      <c r="I1353" s="132">
        <v>20000</v>
      </c>
      <c r="J1353" s="301">
        <f t="shared" si="157"/>
        <v>67.11409395973155</v>
      </c>
    </row>
    <row r="1354" spans="1:10" s="129" customFormat="1" ht="12.75">
      <c r="A1354" s="133"/>
      <c r="B1354" s="130"/>
      <c r="C1354" s="130" t="s">
        <v>19</v>
      </c>
      <c r="D1354" s="133" t="s">
        <v>1747</v>
      </c>
      <c r="E1354" s="270" t="s">
        <v>544</v>
      </c>
      <c r="F1354" s="131" t="s">
        <v>383</v>
      </c>
      <c r="G1354" s="161">
        <v>2800</v>
      </c>
      <c r="H1354" s="161">
        <v>2800</v>
      </c>
      <c r="I1354" s="132">
        <v>1900</v>
      </c>
      <c r="J1354" s="301">
        <f t="shared" si="157"/>
        <v>67.85714285714286</v>
      </c>
    </row>
    <row r="1355" spans="1:10" s="129" customFormat="1" ht="12.75">
      <c r="A1355" s="133"/>
      <c r="B1355" s="130"/>
      <c r="C1355" s="130" t="s">
        <v>19</v>
      </c>
      <c r="D1355" s="133" t="s">
        <v>1748</v>
      </c>
      <c r="E1355" s="270" t="s">
        <v>809</v>
      </c>
      <c r="F1355" s="131" t="s">
        <v>384</v>
      </c>
      <c r="G1355" s="161">
        <v>15300</v>
      </c>
      <c r="H1355" s="161">
        <v>15300</v>
      </c>
      <c r="I1355" s="132">
        <v>15300</v>
      </c>
      <c r="J1355" s="301">
        <f t="shared" si="157"/>
        <v>100</v>
      </c>
    </row>
    <row r="1356" spans="1:10" s="129" customFormat="1" ht="12.75">
      <c r="A1356" s="133"/>
      <c r="B1356" s="130"/>
      <c r="C1356" s="130" t="s">
        <v>19</v>
      </c>
      <c r="D1356" s="133" t="s">
        <v>1749</v>
      </c>
      <c r="E1356" s="270" t="s">
        <v>915</v>
      </c>
      <c r="F1356" s="131" t="s">
        <v>385</v>
      </c>
      <c r="G1356" s="161">
        <v>290800</v>
      </c>
      <c r="H1356" s="161">
        <v>290800</v>
      </c>
      <c r="I1356" s="132">
        <v>258000</v>
      </c>
      <c r="J1356" s="301">
        <f t="shared" si="157"/>
        <v>88.72077028885832</v>
      </c>
    </row>
    <row r="1357" spans="1:10" s="129" customFormat="1" ht="12.75">
      <c r="A1357" s="133"/>
      <c r="B1357" s="130"/>
      <c r="C1357" s="130" t="s">
        <v>19</v>
      </c>
      <c r="D1357" s="133" t="s">
        <v>1750</v>
      </c>
      <c r="E1357" s="270" t="s">
        <v>926</v>
      </c>
      <c r="F1357" s="131" t="s">
        <v>386</v>
      </c>
      <c r="G1357" s="161">
        <v>2000</v>
      </c>
      <c r="H1357" s="161">
        <v>2000</v>
      </c>
      <c r="I1357" s="132">
        <v>2000</v>
      </c>
      <c r="J1357" s="301">
        <f t="shared" si="157"/>
        <v>100</v>
      </c>
    </row>
    <row r="1358" spans="1:10" s="129" customFormat="1" ht="12.75">
      <c r="A1358" s="133"/>
      <c r="B1358" s="130"/>
      <c r="C1358" s="130" t="s">
        <v>19</v>
      </c>
      <c r="D1358" s="133" t="s">
        <v>1751</v>
      </c>
      <c r="E1358" s="270" t="s">
        <v>545</v>
      </c>
      <c r="F1358" s="131" t="s">
        <v>387</v>
      </c>
      <c r="G1358" s="161">
        <v>11400</v>
      </c>
      <c r="H1358" s="161">
        <v>11400</v>
      </c>
      <c r="I1358" s="132">
        <v>5000</v>
      </c>
      <c r="J1358" s="301">
        <f t="shared" si="157"/>
        <v>43.859649122807014</v>
      </c>
    </row>
    <row r="1359" spans="1:10" s="129" customFormat="1" ht="12.75">
      <c r="A1359" s="133"/>
      <c r="B1359" s="130"/>
      <c r="C1359" s="130" t="s">
        <v>19</v>
      </c>
      <c r="D1359" s="133" t="s">
        <v>1752</v>
      </c>
      <c r="E1359" s="270" t="s">
        <v>1175</v>
      </c>
      <c r="F1359" s="131" t="s">
        <v>388</v>
      </c>
      <c r="G1359" s="161">
        <v>19800</v>
      </c>
      <c r="H1359" s="161">
        <v>19800</v>
      </c>
      <c r="I1359" s="132">
        <v>18000</v>
      </c>
      <c r="J1359" s="301">
        <f t="shared" si="157"/>
        <v>90.9090909090909</v>
      </c>
    </row>
    <row r="1360" spans="1:10" s="129" customFormat="1" ht="12.75">
      <c r="A1360" s="133"/>
      <c r="B1360" s="130"/>
      <c r="C1360" s="130" t="s">
        <v>19</v>
      </c>
      <c r="D1360" s="133" t="s">
        <v>1753</v>
      </c>
      <c r="E1360" s="270" t="s">
        <v>572</v>
      </c>
      <c r="F1360" s="131" t="s">
        <v>389</v>
      </c>
      <c r="G1360" s="161">
        <v>27600</v>
      </c>
      <c r="H1360" s="161">
        <v>27600</v>
      </c>
      <c r="I1360" s="132">
        <v>17000</v>
      </c>
      <c r="J1360" s="301">
        <f t="shared" si="157"/>
        <v>61.59420289855072</v>
      </c>
    </row>
    <row r="1361" spans="1:10" s="129" customFormat="1" ht="12.75">
      <c r="A1361" s="133"/>
      <c r="B1361" s="130"/>
      <c r="C1361" s="130"/>
      <c r="D1361" s="133"/>
      <c r="E1361" s="133" t="s">
        <v>550</v>
      </c>
      <c r="F1361" s="131" t="s">
        <v>391</v>
      </c>
      <c r="G1361" s="160">
        <f>0+G$1362</f>
        <v>1800</v>
      </c>
      <c r="H1361" s="160">
        <f>0+H$1362</f>
        <v>1800</v>
      </c>
      <c r="I1361" s="160">
        <f>0+I$1362</f>
        <v>1800</v>
      </c>
      <c r="J1361" s="299">
        <f t="shared" si="157"/>
        <v>100</v>
      </c>
    </row>
    <row r="1362" spans="1:10" s="129" customFormat="1" ht="12.75">
      <c r="A1362" s="133"/>
      <c r="B1362" s="130"/>
      <c r="C1362" s="130" t="s">
        <v>19</v>
      </c>
      <c r="D1362" s="133" t="s">
        <v>1754</v>
      </c>
      <c r="E1362" s="270" t="s">
        <v>1126</v>
      </c>
      <c r="F1362" s="131" t="s">
        <v>393</v>
      </c>
      <c r="G1362" s="161">
        <v>1800</v>
      </c>
      <c r="H1362" s="161">
        <v>1800</v>
      </c>
      <c r="I1362" s="132">
        <v>1800</v>
      </c>
      <c r="J1362" s="301">
        <f t="shared" si="157"/>
        <v>100</v>
      </c>
    </row>
    <row r="1363" spans="1:10" s="129" customFormat="1" ht="25.5">
      <c r="A1363" s="133" t="s">
        <v>1755</v>
      </c>
      <c r="B1363" s="130" t="s">
        <v>1472</v>
      </c>
      <c r="C1363" s="130"/>
      <c r="D1363" s="133"/>
      <c r="E1363" s="133"/>
      <c r="F1363" s="159" t="s">
        <v>1686</v>
      </c>
      <c r="G1363" s="160">
        <f>0+G$1365+G$1367+G$1368+G$1370+G$1371+G$1372+G$1373+G$1375+G$1377+G$1378</f>
        <v>300000</v>
      </c>
      <c r="H1363" s="160">
        <f>0+H$1365+H$1367+H$1368+H$1370+H$1371+H$1372+H$1373+H$1375+H$1377+H$1378</f>
        <v>300000</v>
      </c>
      <c r="I1363" s="160">
        <f>0+I$1365+I$1367+I$1368+I$1370+I$1371+I$1372+I$1373+I$1375+I$1377+I$1378</f>
        <v>121700</v>
      </c>
      <c r="J1363" s="299">
        <f t="shared" si="157"/>
        <v>40.56666666666667</v>
      </c>
    </row>
    <row r="1364" spans="1:10" s="129" customFormat="1" ht="12.75">
      <c r="A1364" s="133"/>
      <c r="B1364" s="130"/>
      <c r="C1364" s="130"/>
      <c r="D1364" s="133"/>
      <c r="E1364" s="133" t="s">
        <v>566</v>
      </c>
      <c r="F1364" s="131" t="s">
        <v>368</v>
      </c>
      <c r="G1364" s="160">
        <f>0+G$1365</f>
        <v>10000</v>
      </c>
      <c r="H1364" s="160">
        <f>0+H$1365</f>
        <v>10000</v>
      </c>
      <c r="I1364" s="160">
        <f>0+I$1365</f>
        <v>7400</v>
      </c>
      <c r="J1364" s="299">
        <f t="shared" si="157"/>
        <v>74</v>
      </c>
    </row>
    <row r="1365" spans="1:10" s="129" customFormat="1" ht="12.75">
      <c r="A1365" s="133"/>
      <c r="B1365" s="130"/>
      <c r="C1365" s="130" t="s">
        <v>19</v>
      </c>
      <c r="D1365" s="133" t="s">
        <v>1756</v>
      </c>
      <c r="E1365" s="270" t="s">
        <v>568</v>
      </c>
      <c r="F1365" s="131" t="s">
        <v>369</v>
      </c>
      <c r="G1365" s="161">
        <v>10000</v>
      </c>
      <c r="H1365" s="161">
        <v>10000</v>
      </c>
      <c r="I1365" s="132">
        <v>7400</v>
      </c>
      <c r="J1365" s="301">
        <f t="shared" si="157"/>
        <v>74</v>
      </c>
    </row>
    <row r="1366" spans="1:10" s="129" customFormat="1" ht="12.75">
      <c r="A1366" s="133"/>
      <c r="B1366" s="130"/>
      <c r="C1366" s="130"/>
      <c r="D1366" s="133"/>
      <c r="E1366" s="133" t="s">
        <v>569</v>
      </c>
      <c r="F1366" s="131" t="s">
        <v>373</v>
      </c>
      <c r="G1366" s="160">
        <f>0+G$1367+G$1368</f>
        <v>30000</v>
      </c>
      <c r="H1366" s="160">
        <f>0+H$1367+H$1368</f>
        <v>30000</v>
      </c>
      <c r="I1366" s="160">
        <f>0+I$1367+I$1368</f>
        <v>21560</v>
      </c>
      <c r="J1366" s="299">
        <f t="shared" si="157"/>
        <v>71.86666666666667</v>
      </c>
    </row>
    <row r="1367" spans="1:10" s="129" customFormat="1" ht="12.75">
      <c r="A1367" s="133"/>
      <c r="B1367" s="130"/>
      <c r="C1367" s="130" t="s">
        <v>19</v>
      </c>
      <c r="D1367" s="133" t="s">
        <v>1757</v>
      </c>
      <c r="E1367" s="270" t="s">
        <v>1025</v>
      </c>
      <c r="F1367" s="131" t="s">
        <v>374</v>
      </c>
      <c r="G1367" s="161">
        <v>10000</v>
      </c>
      <c r="H1367" s="161">
        <v>10000</v>
      </c>
      <c r="I1367" s="132">
        <v>4660</v>
      </c>
      <c r="J1367" s="301">
        <f t="shared" si="157"/>
        <v>46.6</v>
      </c>
    </row>
    <row r="1368" spans="1:10" s="129" customFormat="1" ht="12.75">
      <c r="A1368" s="133"/>
      <c r="B1368" s="130"/>
      <c r="C1368" s="130" t="s">
        <v>19</v>
      </c>
      <c r="D1368" s="133" t="s">
        <v>1758</v>
      </c>
      <c r="E1368" s="270" t="s">
        <v>1150</v>
      </c>
      <c r="F1368" s="131" t="s">
        <v>375</v>
      </c>
      <c r="G1368" s="161">
        <v>20000</v>
      </c>
      <c r="H1368" s="161">
        <v>20000</v>
      </c>
      <c r="I1368" s="132">
        <v>16900</v>
      </c>
      <c r="J1368" s="301">
        <f t="shared" si="157"/>
        <v>84.5</v>
      </c>
    </row>
    <row r="1369" spans="1:10" s="129" customFormat="1" ht="12.75">
      <c r="A1369" s="133"/>
      <c r="B1369" s="130"/>
      <c r="C1369" s="130"/>
      <c r="D1369" s="133"/>
      <c r="E1369" s="133" t="s">
        <v>543</v>
      </c>
      <c r="F1369" s="131" t="s">
        <v>380</v>
      </c>
      <c r="G1369" s="160">
        <f>0+G$1370+G$1371+G$1372+G$1373</f>
        <v>220000</v>
      </c>
      <c r="H1369" s="160">
        <f>0+H$1370+H$1371+H$1372+H$1373</f>
        <v>220000</v>
      </c>
      <c r="I1369" s="160">
        <f>0+I$1370+I$1371+I$1372+I$1373</f>
        <v>84430</v>
      </c>
      <c r="J1369" s="299">
        <f t="shared" si="157"/>
        <v>38.377272727272725</v>
      </c>
    </row>
    <row r="1370" spans="1:10" s="129" customFormat="1" ht="12.75">
      <c r="A1370" s="133"/>
      <c r="B1370" s="130"/>
      <c r="C1370" s="130" t="s">
        <v>19</v>
      </c>
      <c r="D1370" s="133" t="s">
        <v>1759</v>
      </c>
      <c r="E1370" s="270" t="s">
        <v>819</v>
      </c>
      <c r="F1370" s="131" t="s">
        <v>381</v>
      </c>
      <c r="G1370" s="161">
        <v>20000</v>
      </c>
      <c r="H1370" s="161">
        <v>20000</v>
      </c>
      <c r="I1370" s="132">
        <v>500</v>
      </c>
      <c r="J1370" s="301">
        <f t="shared" si="157"/>
        <v>2.5</v>
      </c>
    </row>
    <row r="1371" spans="1:10" s="129" customFormat="1" ht="12.75">
      <c r="A1371" s="133"/>
      <c r="B1371" s="130"/>
      <c r="C1371" s="130" t="s">
        <v>19</v>
      </c>
      <c r="D1371" s="133" t="s">
        <v>1760</v>
      </c>
      <c r="E1371" s="270" t="s">
        <v>544</v>
      </c>
      <c r="F1371" s="131" t="s">
        <v>383</v>
      </c>
      <c r="G1371" s="161">
        <v>20000</v>
      </c>
      <c r="H1371" s="161">
        <v>20000</v>
      </c>
      <c r="I1371" s="132">
        <v>0</v>
      </c>
      <c r="J1371" s="301" t="str">
        <f t="shared" si="157"/>
        <v>-</v>
      </c>
    </row>
    <row r="1372" spans="1:10" s="129" customFormat="1" ht="12.75">
      <c r="A1372" s="133"/>
      <c r="B1372" s="130"/>
      <c r="C1372" s="130" t="s">
        <v>19</v>
      </c>
      <c r="D1372" s="133" t="s">
        <v>1761</v>
      </c>
      <c r="E1372" s="270" t="s">
        <v>545</v>
      </c>
      <c r="F1372" s="131" t="s">
        <v>387</v>
      </c>
      <c r="G1372" s="161">
        <v>100000</v>
      </c>
      <c r="H1372" s="161">
        <v>100000</v>
      </c>
      <c r="I1372" s="132">
        <v>37600</v>
      </c>
      <c r="J1372" s="301">
        <f t="shared" si="157"/>
        <v>37.6</v>
      </c>
    </row>
    <row r="1373" spans="1:10" s="129" customFormat="1" ht="12.75">
      <c r="A1373" s="133"/>
      <c r="B1373" s="130"/>
      <c r="C1373" s="130" t="s">
        <v>19</v>
      </c>
      <c r="D1373" s="133" t="s">
        <v>1762</v>
      </c>
      <c r="E1373" s="270" t="s">
        <v>572</v>
      </c>
      <c r="F1373" s="131" t="s">
        <v>389</v>
      </c>
      <c r="G1373" s="161">
        <v>80000</v>
      </c>
      <c r="H1373" s="161">
        <v>80000</v>
      </c>
      <c r="I1373" s="132">
        <v>46330</v>
      </c>
      <c r="J1373" s="301">
        <f t="shared" si="157"/>
        <v>57.9125</v>
      </c>
    </row>
    <row r="1374" spans="1:10" s="129" customFormat="1" ht="12.75">
      <c r="A1374" s="133"/>
      <c r="B1374" s="130"/>
      <c r="C1374" s="130"/>
      <c r="D1374" s="133"/>
      <c r="E1374" s="133" t="s">
        <v>1042</v>
      </c>
      <c r="F1374" s="131" t="s">
        <v>390</v>
      </c>
      <c r="G1374" s="160">
        <f>0+G$1375</f>
        <v>23000</v>
      </c>
      <c r="H1374" s="160">
        <f>0+H$1375</f>
        <v>23000</v>
      </c>
      <c r="I1374" s="160">
        <f>0+I$1375</f>
        <v>1310</v>
      </c>
      <c r="J1374" s="299">
        <f t="shared" si="157"/>
        <v>5.695652173913043</v>
      </c>
    </row>
    <row r="1375" spans="1:10" s="129" customFormat="1" ht="12.75">
      <c r="A1375" s="133"/>
      <c r="B1375" s="130"/>
      <c r="C1375" s="130" t="s">
        <v>19</v>
      </c>
      <c r="D1375" s="133" t="s">
        <v>1763</v>
      </c>
      <c r="E1375" s="270" t="s">
        <v>1044</v>
      </c>
      <c r="F1375" s="131" t="s">
        <v>390</v>
      </c>
      <c r="G1375" s="161">
        <v>23000</v>
      </c>
      <c r="H1375" s="161">
        <v>23000</v>
      </c>
      <c r="I1375" s="132">
        <v>1310</v>
      </c>
      <c r="J1375" s="301">
        <f t="shared" si="157"/>
        <v>5.695652173913043</v>
      </c>
    </row>
    <row r="1376" spans="1:10" s="129" customFormat="1" ht="12.75">
      <c r="A1376" s="133"/>
      <c r="B1376" s="130"/>
      <c r="C1376" s="130"/>
      <c r="D1376" s="133"/>
      <c r="E1376" s="133" t="s">
        <v>550</v>
      </c>
      <c r="F1376" s="131" t="s">
        <v>391</v>
      </c>
      <c r="G1376" s="160">
        <f>0+G$1377+G$1378</f>
        <v>17000</v>
      </c>
      <c r="H1376" s="160">
        <f>0+H$1377+H$1378</f>
        <v>17000</v>
      </c>
      <c r="I1376" s="160">
        <f>0+I$1377+I$1378</f>
        <v>7000</v>
      </c>
      <c r="J1376" s="299">
        <f t="shared" si="157"/>
        <v>41.17647058823529</v>
      </c>
    </row>
    <row r="1377" spans="1:10" s="129" customFormat="1" ht="12.75">
      <c r="A1377" s="133"/>
      <c r="B1377" s="130"/>
      <c r="C1377" s="130" t="s">
        <v>19</v>
      </c>
      <c r="D1377" s="133" t="s">
        <v>1764</v>
      </c>
      <c r="E1377" s="270" t="s">
        <v>1126</v>
      </c>
      <c r="F1377" s="131" t="s">
        <v>393</v>
      </c>
      <c r="G1377" s="161">
        <v>10000</v>
      </c>
      <c r="H1377" s="161">
        <v>10000</v>
      </c>
      <c r="I1377" s="132">
        <v>0</v>
      </c>
      <c r="J1377" s="301" t="str">
        <f t="shared" si="157"/>
        <v>-</v>
      </c>
    </row>
    <row r="1378" spans="1:10" s="129" customFormat="1" ht="12.75">
      <c r="A1378" s="133"/>
      <c r="B1378" s="130"/>
      <c r="C1378" s="130" t="s">
        <v>19</v>
      </c>
      <c r="D1378" s="133" t="s">
        <v>1765</v>
      </c>
      <c r="E1378" s="270" t="s">
        <v>617</v>
      </c>
      <c r="F1378" s="131" t="s">
        <v>396</v>
      </c>
      <c r="G1378" s="161">
        <v>7000</v>
      </c>
      <c r="H1378" s="161">
        <v>7000</v>
      </c>
      <c r="I1378" s="132">
        <v>7000</v>
      </c>
      <c r="J1378" s="301">
        <f t="shared" si="157"/>
        <v>100</v>
      </c>
    </row>
    <row r="1379" spans="1:10" s="129" customFormat="1" ht="12.75">
      <c r="A1379" s="133" t="s">
        <v>1766</v>
      </c>
      <c r="B1379" s="130" t="s">
        <v>1472</v>
      </c>
      <c r="C1379" s="130"/>
      <c r="D1379" s="133"/>
      <c r="E1379" s="133"/>
      <c r="F1379" s="159" t="s">
        <v>1722</v>
      </c>
      <c r="G1379" s="160">
        <f aca="true" t="shared" si="158" ref="G1379:I1380">0+G$1381</f>
        <v>80000</v>
      </c>
      <c r="H1379" s="160">
        <f t="shared" si="158"/>
        <v>80000</v>
      </c>
      <c r="I1379" s="160">
        <f t="shared" si="158"/>
        <v>40000</v>
      </c>
      <c r="J1379" s="299">
        <f t="shared" si="157"/>
        <v>50</v>
      </c>
    </row>
    <row r="1380" spans="1:10" s="129" customFormat="1" ht="12.75">
      <c r="A1380" s="133"/>
      <c r="B1380" s="130"/>
      <c r="C1380" s="130"/>
      <c r="D1380" s="133"/>
      <c r="E1380" s="133" t="s">
        <v>543</v>
      </c>
      <c r="F1380" s="131" t="s">
        <v>380</v>
      </c>
      <c r="G1380" s="160">
        <f t="shared" si="158"/>
        <v>80000</v>
      </c>
      <c r="H1380" s="160">
        <f t="shared" si="158"/>
        <v>80000</v>
      </c>
      <c r="I1380" s="160">
        <f t="shared" si="158"/>
        <v>40000</v>
      </c>
      <c r="J1380" s="299">
        <f t="shared" si="157"/>
        <v>50</v>
      </c>
    </row>
    <row r="1381" spans="1:10" s="129" customFormat="1" ht="12.75">
      <c r="A1381" s="133"/>
      <c r="B1381" s="130"/>
      <c r="C1381" s="130" t="s">
        <v>188</v>
      </c>
      <c r="D1381" s="133" t="s">
        <v>1767</v>
      </c>
      <c r="E1381" s="270" t="s">
        <v>545</v>
      </c>
      <c r="F1381" s="131" t="s">
        <v>387</v>
      </c>
      <c r="G1381" s="161">
        <v>80000</v>
      </c>
      <c r="H1381" s="161">
        <v>80000</v>
      </c>
      <c r="I1381" s="132">
        <v>40000</v>
      </c>
      <c r="J1381" s="301">
        <f t="shared" si="157"/>
        <v>50</v>
      </c>
    </row>
    <row r="1382" spans="1:10" s="129" customFormat="1" ht="12.75">
      <c r="A1382" s="133" t="s">
        <v>1768</v>
      </c>
      <c r="B1382" s="130" t="s">
        <v>1472</v>
      </c>
      <c r="C1382" s="130"/>
      <c r="D1382" s="133"/>
      <c r="E1382" s="133"/>
      <c r="F1382" s="159" t="s">
        <v>788</v>
      </c>
      <c r="G1382" s="160">
        <f>0+G$1384+G$1386</f>
        <v>695000</v>
      </c>
      <c r="H1382" s="160">
        <f>0+H$1384+H$1386</f>
        <v>695000</v>
      </c>
      <c r="I1382" s="160">
        <f>0+I$1384+I$1386</f>
        <v>695000</v>
      </c>
      <c r="J1382" s="299">
        <f t="shared" si="157"/>
        <v>100</v>
      </c>
    </row>
    <row r="1383" spans="1:10" s="129" customFormat="1" ht="12.75">
      <c r="A1383" s="133"/>
      <c r="B1383" s="130"/>
      <c r="C1383" s="130"/>
      <c r="D1383" s="133"/>
      <c r="E1383" s="133" t="s">
        <v>789</v>
      </c>
      <c r="F1383" s="131" t="s">
        <v>400</v>
      </c>
      <c r="G1383" s="160">
        <f>0+G$1384</f>
        <v>120000</v>
      </c>
      <c r="H1383" s="160">
        <f>0+H$1384</f>
        <v>120000</v>
      </c>
      <c r="I1383" s="160">
        <f>0+I$1384</f>
        <v>120000</v>
      </c>
      <c r="J1383" s="299">
        <f t="shared" si="157"/>
        <v>100</v>
      </c>
    </row>
    <row r="1384" spans="1:10" s="129" customFormat="1" ht="26.25" customHeight="1">
      <c r="A1384" s="133"/>
      <c r="B1384" s="130"/>
      <c r="C1384" s="130" t="s">
        <v>19</v>
      </c>
      <c r="D1384" s="133" t="s">
        <v>1769</v>
      </c>
      <c r="E1384" s="270" t="s">
        <v>1132</v>
      </c>
      <c r="F1384" s="131" t="s">
        <v>401</v>
      </c>
      <c r="G1384" s="161">
        <v>120000</v>
      </c>
      <c r="H1384" s="161">
        <v>120000</v>
      </c>
      <c r="I1384" s="132">
        <v>120000</v>
      </c>
      <c r="J1384" s="301">
        <f t="shared" si="157"/>
        <v>100</v>
      </c>
    </row>
    <row r="1385" spans="1:10" s="129" customFormat="1" ht="38.25">
      <c r="A1385" s="133"/>
      <c r="B1385" s="130"/>
      <c r="C1385" s="130"/>
      <c r="D1385" s="133"/>
      <c r="E1385" s="133" t="s">
        <v>523</v>
      </c>
      <c r="F1385" s="131" t="s">
        <v>524</v>
      </c>
      <c r="G1385" s="160">
        <f>0+G$1386</f>
        <v>575000</v>
      </c>
      <c r="H1385" s="160">
        <f>0+H$1386</f>
        <v>575000</v>
      </c>
      <c r="I1385" s="160">
        <f>0+I$1386</f>
        <v>575000</v>
      </c>
      <c r="J1385" s="299">
        <f t="shared" si="157"/>
        <v>100</v>
      </c>
    </row>
    <row r="1386" spans="1:10" s="129" customFormat="1" ht="25.5">
      <c r="A1386" s="133"/>
      <c r="B1386" s="130"/>
      <c r="C1386" s="130" t="s">
        <v>321</v>
      </c>
      <c r="D1386" s="133" t="s">
        <v>1770</v>
      </c>
      <c r="E1386" s="270" t="s">
        <v>525</v>
      </c>
      <c r="F1386" s="131" t="s">
        <v>526</v>
      </c>
      <c r="G1386" s="161">
        <v>575000</v>
      </c>
      <c r="H1386" s="161">
        <v>575000</v>
      </c>
      <c r="I1386" s="132">
        <v>575000</v>
      </c>
      <c r="J1386" s="301">
        <f t="shared" si="157"/>
        <v>100</v>
      </c>
    </row>
    <row r="1387" spans="1:10" s="129" customFormat="1" ht="12.75">
      <c r="A1387" s="266" t="s">
        <v>2633</v>
      </c>
      <c r="B1387" s="267"/>
      <c r="C1387" s="267"/>
      <c r="D1387" s="266"/>
      <c r="E1387" s="266"/>
      <c r="F1387" s="268" t="s">
        <v>2634</v>
      </c>
      <c r="G1387" s="269">
        <f>G1388</f>
        <v>41306000</v>
      </c>
      <c r="H1387" s="269">
        <f>H1388</f>
        <v>41306000</v>
      </c>
      <c r="I1387" s="269">
        <f>I1388</f>
        <v>40353064.14</v>
      </c>
      <c r="J1387" s="298">
        <f aca="true" t="shared" si="159" ref="J1387:J1434">IF(OR($H1387=0,$I1387=0),"-",$I1387/$H1387*100)</f>
        <v>97.6929844090447</v>
      </c>
    </row>
    <row r="1388" spans="1:10" s="129" customFormat="1" ht="25.5">
      <c r="A1388" s="133" t="s">
        <v>1771</v>
      </c>
      <c r="B1388" s="130"/>
      <c r="C1388" s="130"/>
      <c r="D1388" s="133"/>
      <c r="E1388" s="133"/>
      <c r="F1388" s="159" t="s">
        <v>1668</v>
      </c>
      <c r="G1388" s="160">
        <f>0+G$1389+G$1400+G$1419+G$1426</f>
        <v>41306000</v>
      </c>
      <c r="H1388" s="160">
        <f>0+H$1389+H$1400+H$1419+H$1426</f>
        <v>41306000</v>
      </c>
      <c r="I1388" s="160">
        <f>0+I$1389+I$1400+I$1419+I$1426</f>
        <v>40353064.14</v>
      </c>
      <c r="J1388" s="299">
        <f t="shared" si="159"/>
        <v>97.6929844090447</v>
      </c>
    </row>
    <row r="1389" spans="1:10" s="129" customFormat="1" ht="25.5">
      <c r="A1389" s="133" t="s">
        <v>1772</v>
      </c>
      <c r="B1389" s="130" t="s">
        <v>1472</v>
      </c>
      <c r="C1389" s="130"/>
      <c r="D1389" s="133"/>
      <c r="E1389" s="133"/>
      <c r="F1389" s="159" t="s">
        <v>1670</v>
      </c>
      <c r="G1389" s="160">
        <f>0+G$1391+G$1392+G$1393+G$1395+G$1397+G$1398+G$1399</f>
        <v>36249100</v>
      </c>
      <c r="H1389" s="160">
        <f>0+H$1391+H$1392+H$1393+H$1395+H$1397+H$1398+H$1399</f>
        <v>36249100</v>
      </c>
      <c r="I1389" s="160">
        <f>0+I$1391+I$1392+I$1393+I$1395+I$1397+I$1398+I$1399</f>
        <v>36126914.36</v>
      </c>
      <c r="J1389" s="299">
        <f t="shared" si="159"/>
        <v>99.66292779682806</v>
      </c>
    </row>
    <row r="1390" spans="1:10" s="129" customFormat="1" ht="12.75">
      <c r="A1390" s="133"/>
      <c r="B1390" s="130"/>
      <c r="C1390" s="130"/>
      <c r="D1390" s="133"/>
      <c r="E1390" s="133" t="s">
        <v>558</v>
      </c>
      <c r="F1390" s="131" t="s">
        <v>356</v>
      </c>
      <c r="G1390" s="160">
        <f>0+G$1391+G$1392+G$1393</f>
        <v>30462900</v>
      </c>
      <c r="H1390" s="160">
        <f>0+H$1391+H$1392+H$1393</f>
        <v>30462900</v>
      </c>
      <c r="I1390" s="160">
        <f>0+I$1391+I$1392+I$1393</f>
        <v>30340838.84</v>
      </c>
      <c r="J1390" s="299">
        <f t="shared" si="159"/>
        <v>99.59931208125293</v>
      </c>
    </row>
    <row r="1391" spans="1:10" s="129" customFormat="1" ht="12.75">
      <c r="A1391" s="133"/>
      <c r="B1391" s="130"/>
      <c r="C1391" s="130" t="s">
        <v>19</v>
      </c>
      <c r="D1391" s="133" t="s">
        <v>1773</v>
      </c>
      <c r="E1391" s="270" t="s">
        <v>560</v>
      </c>
      <c r="F1391" s="131" t="s">
        <v>358</v>
      </c>
      <c r="G1391" s="161">
        <v>29405700</v>
      </c>
      <c r="H1391" s="161">
        <v>29405700</v>
      </c>
      <c r="I1391" s="132">
        <v>29405700</v>
      </c>
      <c r="J1391" s="301">
        <f t="shared" si="159"/>
        <v>100</v>
      </c>
    </row>
    <row r="1392" spans="1:10" s="129" customFormat="1" ht="12.75">
      <c r="A1392" s="133"/>
      <c r="B1392" s="130"/>
      <c r="C1392" s="130" t="s">
        <v>19</v>
      </c>
      <c r="D1392" s="133" t="s">
        <v>1774</v>
      </c>
      <c r="E1392" s="270" t="s">
        <v>1115</v>
      </c>
      <c r="F1392" s="131" t="s">
        <v>359</v>
      </c>
      <c r="G1392" s="161">
        <v>238000</v>
      </c>
      <c r="H1392" s="161">
        <v>238000</v>
      </c>
      <c r="I1392" s="132">
        <v>116000</v>
      </c>
      <c r="J1392" s="301">
        <f t="shared" si="159"/>
        <v>48.739495798319325</v>
      </c>
    </row>
    <row r="1393" spans="1:10" s="129" customFormat="1" ht="12.75">
      <c r="A1393" s="133"/>
      <c r="B1393" s="130"/>
      <c r="C1393" s="130" t="s">
        <v>19</v>
      </c>
      <c r="D1393" s="133" t="s">
        <v>1775</v>
      </c>
      <c r="E1393" s="270" t="s">
        <v>1674</v>
      </c>
      <c r="F1393" s="131" t="s">
        <v>361</v>
      </c>
      <c r="G1393" s="161">
        <v>819200</v>
      </c>
      <c r="H1393" s="161">
        <v>819200</v>
      </c>
      <c r="I1393" s="132">
        <v>819138.84</v>
      </c>
      <c r="J1393" s="301">
        <f t="shared" si="159"/>
        <v>99.9925341796875</v>
      </c>
    </row>
    <row r="1394" spans="1:10" s="129" customFormat="1" ht="12.75">
      <c r="A1394" s="133"/>
      <c r="B1394" s="130"/>
      <c r="C1394" s="130"/>
      <c r="D1394" s="133"/>
      <c r="E1394" s="133" t="s">
        <v>1114</v>
      </c>
      <c r="F1394" s="131" t="s">
        <v>362</v>
      </c>
      <c r="G1394" s="160">
        <f>0+G$1395</f>
        <v>541800</v>
      </c>
      <c r="H1394" s="160">
        <f>0+H$1395</f>
        <v>541800</v>
      </c>
      <c r="I1394" s="160">
        <f>0+I$1395</f>
        <v>541800</v>
      </c>
      <c r="J1394" s="299">
        <f t="shared" si="159"/>
        <v>100</v>
      </c>
    </row>
    <row r="1395" spans="1:10" s="129" customFormat="1" ht="12.75">
      <c r="A1395" s="133"/>
      <c r="B1395" s="130"/>
      <c r="C1395" s="130" t="s">
        <v>19</v>
      </c>
      <c r="D1395" s="133" t="s">
        <v>1776</v>
      </c>
      <c r="E1395" s="270" t="s">
        <v>1117</v>
      </c>
      <c r="F1395" s="131" t="s">
        <v>362</v>
      </c>
      <c r="G1395" s="161">
        <v>541800</v>
      </c>
      <c r="H1395" s="161">
        <v>541800</v>
      </c>
      <c r="I1395" s="132">
        <v>541800</v>
      </c>
      <c r="J1395" s="301">
        <f t="shared" si="159"/>
        <v>100</v>
      </c>
    </row>
    <row r="1396" spans="1:10" s="129" customFormat="1" ht="12.75">
      <c r="A1396" s="133"/>
      <c r="B1396" s="130"/>
      <c r="C1396" s="130"/>
      <c r="D1396" s="133"/>
      <c r="E1396" s="133" t="s">
        <v>561</v>
      </c>
      <c r="F1396" s="131" t="s">
        <v>363</v>
      </c>
      <c r="G1396" s="160">
        <f>0+G$1397+G$1398+G$1399</f>
        <v>5244400</v>
      </c>
      <c r="H1396" s="160">
        <f>0+H$1397+H$1398+H$1399</f>
        <v>5244400</v>
      </c>
      <c r="I1396" s="160">
        <f>0+I$1397+I$1398+I$1399</f>
        <v>5244275.52</v>
      </c>
      <c r="J1396" s="299">
        <f t="shared" si="159"/>
        <v>99.99762642056288</v>
      </c>
    </row>
    <row r="1397" spans="1:10" s="129" customFormat="1" ht="12.75">
      <c r="A1397" s="133"/>
      <c r="B1397" s="130"/>
      <c r="C1397" s="130" t="s">
        <v>19</v>
      </c>
      <c r="D1397" s="133" t="s">
        <v>1777</v>
      </c>
      <c r="E1397" s="270" t="s">
        <v>1778</v>
      </c>
      <c r="F1397" s="131" t="s">
        <v>364</v>
      </c>
      <c r="G1397" s="161">
        <v>650100</v>
      </c>
      <c r="H1397" s="161">
        <v>650100</v>
      </c>
      <c r="I1397" s="132">
        <v>650100</v>
      </c>
      <c r="J1397" s="301">
        <f t="shared" si="159"/>
        <v>100</v>
      </c>
    </row>
    <row r="1398" spans="1:10" s="129" customFormat="1" ht="12.75">
      <c r="A1398" s="133"/>
      <c r="B1398" s="130"/>
      <c r="C1398" s="130" t="s">
        <v>19</v>
      </c>
      <c r="D1398" s="133" t="s">
        <v>1779</v>
      </c>
      <c r="E1398" s="270" t="s">
        <v>563</v>
      </c>
      <c r="F1398" s="131" t="s">
        <v>365</v>
      </c>
      <c r="G1398" s="161">
        <v>4078800</v>
      </c>
      <c r="H1398" s="161">
        <v>4078800</v>
      </c>
      <c r="I1398" s="132">
        <v>4080353.28</v>
      </c>
      <c r="J1398" s="301">
        <f t="shared" si="159"/>
        <v>100.03808178876139</v>
      </c>
    </row>
    <row r="1399" spans="1:10" s="129" customFormat="1" ht="25.5">
      <c r="A1399" s="133"/>
      <c r="B1399" s="130"/>
      <c r="C1399" s="130" t="s">
        <v>19</v>
      </c>
      <c r="D1399" s="133" t="s">
        <v>1780</v>
      </c>
      <c r="E1399" s="270" t="s">
        <v>565</v>
      </c>
      <c r="F1399" s="131" t="s">
        <v>366</v>
      </c>
      <c r="G1399" s="161">
        <v>515500</v>
      </c>
      <c r="H1399" s="161">
        <v>515500</v>
      </c>
      <c r="I1399" s="132">
        <v>513822.24</v>
      </c>
      <c r="J1399" s="301">
        <f t="shared" si="159"/>
        <v>99.67453734238603</v>
      </c>
    </row>
    <row r="1400" spans="1:10" s="129" customFormat="1" ht="12.75" customHeight="1">
      <c r="A1400" s="133" t="s">
        <v>1781</v>
      </c>
      <c r="B1400" s="130" t="s">
        <v>1472</v>
      </c>
      <c r="C1400" s="130"/>
      <c r="D1400" s="133"/>
      <c r="E1400" s="133"/>
      <c r="F1400" s="133" t="s">
        <v>1148</v>
      </c>
      <c r="G1400" s="160">
        <f>0+G$1402+G$1403+G$1405+G$1406+G$1407+G$1409+G$1410+G$1411+G$1412+G$1413+G$1414+G$1416+G$1418</f>
        <v>4159100</v>
      </c>
      <c r="H1400" s="160">
        <f>0+H$1402+H$1403+H$1405+H$1406+H$1407+H$1409+H$1410+H$1411+H$1412+H$1413+H$1414+H$1416+H$1418</f>
        <v>4159100</v>
      </c>
      <c r="I1400" s="160">
        <f>0+I$1402+I$1403+I$1405+I$1406+I$1407+I$1409+I$1410+I$1411+I$1412+I$1413+I$1414+I$1416+I$1418</f>
        <v>3746149.7800000003</v>
      </c>
      <c r="J1400" s="299">
        <f t="shared" si="159"/>
        <v>90.07116395374</v>
      </c>
    </row>
    <row r="1401" spans="1:10" s="129" customFormat="1" ht="12.75">
      <c r="A1401" s="133"/>
      <c r="B1401" s="130"/>
      <c r="C1401" s="130"/>
      <c r="D1401" s="133"/>
      <c r="E1401" s="133" t="s">
        <v>566</v>
      </c>
      <c r="F1401" s="131" t="s">
        <v>368</v>
      </c>
      <c r="G1401" s="160">
        <f>0+G$1402+G$1403</f>
        <v>1517200</v>
      </c>
      <c r="H1401" s="160">
        <f>0+H$1402+H$1403</f>
        <v>1517200</v>
      </c>
      <c r="I1401" s="160">
        <f>0+I$1402+I$1403</f>
        <v>1305912.58</v>
      </c>
      <c r="J1401" s="299">
        <f t="shared" si="159"/>
        <v>86.07385842341155</v>
      </c>
    </row>
    <row r="1402" spans="1:10" s="129" customFormat="1" ht="25.5">
      <c r="A1402" s="133"/>
      <c r="B1402" s="130"/>
      <c r="C1402" s="130" t="s">
        <v>19</v>
      </c>
      <c r="D1402" s="133" t="s">
        <v>1782</v>
      </c>
      <c r="E1402" s="270" t="s">
        <v>1196</v>
      </c>
      <c r="F1402" s="131" t="s">
        <v>370</v>
      </c>
      <c r="G1402" s="161">
        <v>1515200</v>
      </c>
      <c r="H1402" s="161">
        <v>1515200</v>
      </c>
      <c r="I1402" s="132">
        <v>1303958.58</v>
      </c>
      <c r="J1402" s="301">
        <f t="shared" si="159"/>
        <v>86.05851240760296</v>
      </c>
    </row>
    <row r="1403" spans="1:10" s="129" customFormat="1" ht="12.75">
      <c r="A1403" s="133"/>
      <c r="B1403" s="130"/>
      <c r="C1403" s="130" t="s">
        <v>19</v>
      </c>
      <c r="D1403" s="133" t="s">
        <v>1783</v>
      </c>
      <c r="E1403" s="270" t="s">
        <v>1129</v>
      </c>
      <c r="F1403" s="131" t="s">
        <v>371</v>
      </c>
      <c r="G1403" s="161">
        <v>2000</v>
      </c>
      <c r="H1403" s="161">
        <v>2000</v>
      </c>
      <c r="I1403" s="132">
        <v>1954</v>
      </c>
      <c r="J1403" s="301">
        <f t="shared" si="159"/>
        <v>97.7</v>
      </c>
    </row>
    <row r="1404" spans="1:10" s="129" customFormat="1" ht="12.75">
      <c r="A1404" s="133"/>
      <c r="B1404" s="130"/>
      <c r="C1404" s="130"/>
      <c r="D1404" s="133"/>
      <c r="E1404" s="133" t="s">
        <v>569</v>
      </c>
      <c r="F1404" s="131" t="s">
        <v>373</v>
      </c>
      <c r="G1404" s="160">
        <f>0+G$1405+G$1406+G$1407</f>
        <v>1452200</v>
      </c>
      <c r="H1404" s="160">
        <f>0+H$1405+H$1406+H$1407</f>
        <v>1452200</v>
      </c>
      <c r="I1404" s="160">
        <f>0+I$1405+I$1406+I$1407</f>
        <v>1263166.2</v>
      </c>
      <c r="J1404" s="299">
        <f t="shared" si="159"/>
        <v>86.98293623467842</v>
      </c>
    </row>
    <row r="1405" spans="1:10" s="129" customFormat="1" ht="12.75">
      <c r="A1405" s="133"/>
      <c r="B1405" s="130"/>
      <c r="C1405" s="130" t="s">
        <v>19</v>
      </c>
      <c r="D1405" s="133" t="s">
        <v>1784</v>
      </c>
      <c r="E1405" s="270" t="s">
        <v>1025</v>
      </c>
      <c r="F1405" s="131" t="s">
        <v>374</v>
      </c>
      <c r="G1405" s="161">
        <v>120000</v>
      </c>
      <c r="H1405" s="161">
        <v>120000</v>
      </c>
      <c r="I1405" s="132">
        <v>114633</v>
      </c>
      <c r="J1405" s="301">
        <f t="shared" si="159"/>
        <v>95.5275</v>
      </c>
    </row>
    <row r="1406" spans="1:10" s="129" customFormat="1" ht="12.75">
      <c r="A1406" s="133"/>
      <c r="B1406" s="130"/>
      <c r="C1406" s="130" t="s">
        <v>19</v>
      </c>
      <c r="D1406" s="133" t="s">
        <v>1785</v>
      </c>
      <c r="E1406" s="270" t="s">
        <v>571</v>
      </c>
      <c r="F1406" s="131" t="s">
        <v>376</v>
      </c>
      <c r="G1406" s="161">
        <v>1082200</v>
      </c>
      <c r="H1406" s="161">
        <v>1082200</v>
      </c>
      <c r="I1406" s="132">
        <v>907345.2</v>
      </c>
      <c r="J1406" s="301">
        <f t="shared" si="159"/>
        <v>83.84265385326188</v>
      </c>
    </row>
    <row r="1407" spans="1:10" s="129" customFormat="1" ht="25.5">
      <c r="A1407" s="133"/>
      <c r="B1407" s="130"/>
      <c r="C1407" s="130" t="s">
        <v>19</v>
      </c>
      <c r="D1407" s="133" t="s">
        <v>1786</v>
      </c>
      <c r="E1407" s="270" t="s">
        <v>1165</v>
      </c>
      <c r="F1407" s="131" t="s">
        <v>377</v>
      </c>
      <c r="G1407" s="161">
        <v>250000</v>
      </c>
      <c r="H1407" s="161">
        <v>250000</v>
      </c>
      <c r="I1407" s="132">
        <v>241188</v>
      </c>
      <c r="J1407" s="301">
        <f t="shared" si="159"/>
        <v>96.4752</v>
      </c>
    </row>
    <row r="1408" spans="1:10" s="129" customFormat="1" ht="12.75">
      <c r="A1408" s="133"/>
      <c r="B1408" s="130"/>
      <c r="C1408" s="130"/>
      <c r="D1408" s="133"/>
      <c r="E1408" s="133" t="s">
        <v>543</v>
      </c>
      <c r="F1408" s="131" t="s">
        <v>380</v>
      </c>
      <c r="G1408" s="160">
        <f>0+G$1409+G$1410+G$1411+G$1412+G$1413+G$1414</f>
        <v>1140500</v>
      </c>
      <c r="H1408" s="160">
        <f>0+H$1409+H$1410+H$1411+H$1412+H$1413+H$1414</f>
        <v>1140500</v>
      </c>
      <c r="I1408" s="160">
        <f>0+I$1409+I$1410+I$1411+I$1412+I$1413+I$1414</f>
        <v>1127871</v>
      </c>
      <c r="J1408" s="299">
        <f t="shared" si="159"/>
        <v>98.89267864971504</v>
      </c>
    </row>
    <row r="1409" spans="1:10" s="129" customFormat="1" ht="12.75">
      <c r="A1409" s="133"/>
      <c r="B1409" s="130"/>
      <c r="C1409" s="130" t="s">
        <v>19</v>
      </c>
      <c r="D1409" s="133" t="s">
        <v>1787</v>
      </c>
      <c r="E1409" s="270" t="s">
        <v>819</v>
      </c>
      <c r="F1409" s="131" t="s">
        <v>381</v>
      </c>
      <c r="G1409" s="161">
        <v>85000</v>
      </c>
      <c r="H1409" s="161">
        <v>85000</v>
      </c>
      <c r="I1409" s="132">
        <v>84855</v>
      </c>
      <c r="J1409" s="301">
        <f t="shared" si="159"/>
        <v>99.82941176470588</v>
      </c>
    </row>
    <row r="1410" spans="1:10" s="129" customFormat="1" ht="12.75">
      <c r="A1410" s="133"/>
      <c r="B1410" s="130"/>
      <c r="C1410" s="130" t="s">
        <v>19</v>
      </c>
      <c r="D1410" s="133" t="s">
        <v>1788</v>
      </c>
      <c r="E1410" s="270" t="s">
        <v>800</v>
      </c>
      <c r="F1410" s="131" t="s">
        <v>382</v>
      </c>
      <c r="G1410" s="161">
        <v>214700</v>
      </c>
      <c r="H1410" s="161">
        <v>214700</v>
      </c>
      <c r="I1410" s="132">
        <v>208387</v>
      </c>
      <c r="J1410" s="301">
        <f t="shared" si="159"/>
        <v>97.059618071728</v>
      </c>
    </row>
    <row r="1411" spans="1:10" s="129" customFormat="1" ht="12.75">
      <c r="A1411" s="133"/>
      <c r="B1411" s="130"/>
      <c r="C1411" s="130" t="s">
        <v>19</v>
      </c>
      <c r="D1411" s="133" t="s">
        <v>1789</v>
      </c>
      <c r="E1411" s="270" t="s">
        <v>544</v>
      </c>
      <c r="F1411" s="131" t="s">
        <v>383</v>
      </c>
      <c r="G1411" s="161">
        <v>18500</v>
      </c>
      <c r="H1411" s="161">
        <v>18500</v>
      </c>
      <c r="I1411" s="132">
        <v>18500</v>
      </c>
      <c r="J1411" s="301">
        <f t="shared" si="159"/>
        <v>100</v>
      </c>
    </row>
    <row r="1412" spans="1:10" s="129" customFormat="1" ht="12.75">
      <c r="A1412" s="133"/>
      <c r="B1412" s="130"/>
      <c r="C1412" s="130" t="s">
        <v>19</v>
      </c>
      <c r="D1412" s="133" t="s">
        <v>1790</v>
      </c>
      <c r="E1412" s="270" t="s">
        <v>809</v>
      </c>
      <c r="F1412" s="131" t="s">
        <v>384</v>
      </c>
      <c r="G1412" s="161">
        <v>240000</v>
      </c>
      <c r="H1412" s="161">
        <v>240000</v>
      </c>
      <c r="I1412" s="132">
        <v>233833</v>
      </c>
      <c r="J1412" s="301">
        <f t="shared" si="159"/>
        <v>97.43041666666666</v>
      </c>
    </row>
    <row r="1413" spans="1:10" s="129" customFormat="1" ht="12.75">
      <c r="A1413" s="133"/>
      <c r="B1413" s="130"/>
      <c r="C1413" s="130" t="s">
        <v>19</v>
      </c>
      <c r="D1413" s="133" t="s">
        <v>1791</v>
      </c>
      <c r="E1413" s="270" t="s">
        <v>915</v>
      </c>
      <c r="F1413" s="131" t="s">
        <v>385</v>
      </c>
      <c r="G1413" s="161">
        <v>560000</v>
      </c>
      <c r="H1413" s="161">
        <v>560000</v>
      </c>
      <c r="I1413" s="132">
        <v>560000</v>
      </c>
      <c r="J1413" s="301">
        <f t="shared" si="159"/>
        <v>100</v>
      </c>
    </row>
    <row r="1414" spans="1:10" s="129" customFormat="1" ht="12.75">
      <c r="A1414" s="133"/>
      <c r="B1414" s="130"/>
      <c r="C1414" s="130" t="s">
        <v>19</v>
      </c>
      <c r="D1414" s="133" t="s">
        <v>1792</v>
      </c>
      <c r="E1414" s="270" t="s">
        <v>1175</v>
      </c>
      <c r="F1414" s="131" t="s">
        <v>388</v>
      </c>
      <c r="G1414" s="161">
        <v>22300</v>
      </c>
      <c r="H1414" s="161">
        <v>22300</v>
      </c>
      <c r="I1414" s="132">
        <v>22296</v>
      </c>
      <c r="J1414" s="301">
        <f t="shared" si="159"/>
        <v>99.98206278026906</v>
      </c>
    </row>
    <row r="1415" spans="1:10" s="129" customFormat="1" ht="12.75">
      <c r="A1415" s="133"/>
      <c r="B1415" s="130"/>
      <c r="C1415" s="130"/>
      <c r="D1415" s="133"/>
      <c r="E1415" s="133" t="s">
        <v>550</v>
      </c>
      <c r="F1415" s="131" t="s">
        <v>391</v>
      </c>
      <c r="G1415" s="160">
        <f>0+G$1416</f>
        <v>26100</v>
      </c>
      <c r="H1415" s="160">
        <f>0+H$1416</f>
        <v>26100</v>
      </c>
      <c r="I1415" s="160">
        <f>0+I$1416</f>
        <v>26100</v>
      </c>
      <c r="J1415" s="299">
        <f t="shared" si="159"/>
        <v>100</v>
      </c>
    </row>
    <row r="1416" spans="1:10" s="129" customFormat="1" ht="12.75">
      <c r="A1416" s="133"/>
      <c r="B1416" s="130"/>
      <c r="C1416" s="130" t="s">
        <v>19</v>
      </c>
      <c r="D1416" s="133" t="s">
        <v>1793</v>
      </c>
      <c r="E1416" s="270" t="s">
        <v>1126</v>
      </c>
      <c r="F1416" s="131" t="s">
        <v>393</v>
      </c>
      <c r="G1416" s="161">
        <v>26100</v>
      </c>
      <c r="H1416" s="161">
        <v>26100</v>
      </c>
      <c r="I1416" s="132">
        <v>26100</v>
      </c>
      <c r="J1416" s="301">
        <f t="shared" si="159"/>
        <v>100</v>
      </c>
    </row>
    <row r="1417" spans="1:10" s="129" customFormat="1" ht="12.75">
      <c r="A1417" s="133"/>
      <c r="B1417" s="130"/>
      <c r="C1417" s="130"/>
      <c r="D1417" s="133"/>
      <c r="E1417" s="133" t="s">
        <v>619</v>
      </c>
      <c r="F1417" s="131" t="s">
        <v>404</v>
      </c>
      <c r="G1417" s="160">
        <f>0+G$1418</f>
        <v>23100</v>
      </c>
      <c r="H1417" s="160">
        <f>0+H$1418</f>
        <v>23100</v>
      </c>
      <c r="I1417" s="160">
        <f>0+I$1418</f>
        <v>23100</v>
      </c>
      <c r="J1417" s="299">
        <f t="shared" si="159"/>
        <v>100</v>
      </c>
    </row>
    <row r="1418" spans="1:10" s="129" customFormat="1" ht="12.75">
      <c r="A1418" s="133"/>
      <c r="B1418" s="130"/>
      <c r="C1418" s="130" t="s">
        <v>19</v>
      </c>
      <c r="D1418" s="133" t="s">
        <v>1794</v>
      </c>
      <c r="E1418" s="270" t="s">
        <v>1134</v>
      </c>
      <c r="F1418" s="131" t="s">
        <v>405</v>
      </c>
      <c r="G1418" s="161">
        <v>23100</v>
      </c>
      <c r="H1418" s="161">
        <v>23100</v>
      </c>
      <c r="I1418" s="132">
        <v>23100</v>
      </c>
      <c r="J1418" s="301">
        <f t="shared" si="159"/>
        <v>100</v>
      </c>
    </row>
    <row r="1419" spans="1:10" s="129" customFormat="1" ht="25.5">
      <c r="A1419" s="133" t="s">
        <v>1795</v>
      </c>
      <c r="B1419" s="130" t="s">
        <v>1472</v>
      </c>
      <c r="C1419" s="130"/>
      <c r="D1419" s="133"/>
      <c r="E1419" s="133"/>
      <c r="F1419" s="159" t="s">
        <v>1686</v>
      </c>
      <c r="G1419" s="160">
        <f>0+G$1421+G$1423+G$1424+G$1425</f>
        <v>481800</v>
      </c>
      <c r="H1419" s="160">
        <f>0+H$1421+H$1423+H$1424+H$1425</f>
        <v>481800</v>
      </c>
      <c r="I1419" s="160">
        <f>0+I$1421+I$1423+I$1424+I$1425</f>
        <v>210000</v>
      </c>
      <c r="J1419" s="299">
        <f t="shared" si="159"/>
        <v>43.586550435865504</v>
      </c>
    </row>
    <row r="1420" spans="1:10" s="129" customFormat="1" ht="12.75">
      <c r="A1420" s="133"/>
      <c r="B1420" s="130"/>
      <c r="C1420" s="130"/>
      <c r="D1420" s="133"/>
      <c r="E1420" s="133" t="s">
        <v>569</v>
      </c>
      <c r="F1420" s="131" t="s">
        <v>373</v>
      </c>
      <c r="G1420" s="160">
        <f>0+G$1421</f>
        <v>120000</v>
      </c>
      <c r="H1420" s="160">
        <f>0+H$1421</f>
        <v>120000</v>
      </c>
      <c r="I1420" s="160">
        <f>0+I$1421</f>
        <v>62000</v>
      </c>
      <c r="J1420" s="299">
        <f t="shared" si="159"/>
        <v>51.66666666666667</v>
      </c>
    </row>
    <row r="1421" spans="1:10" s="129" customFormat="1" ht="12.75">
      <c r="A1421" s="133"/>
      <c r="B1421" s="130"/>
      <c r="C1421" s="130" t="s">
        <v>19</v>
      </c>
      <c r="D1421" s="133" t="s">
        <v>1796</v>
      </c>
      <c r="E1421" s="270" t="s">
        <v>1150</v>
      </c>
      <c r="F1421" s="131" t="s">
        <v>375</v>
      </c>
      <c r="G1421" s="161">
        <v>120000</v>
      </c>
      <c r="H1421" s="161">
        <v>120000</v>
      </c>
      <c r="I1421" s="132">
        <v>62000</v>
      </c>
      <c r="J1421" s="301">
        <f t="shared" si="159"/>
        <v>51.66666666666667</v>
      </c>
    </row>
    <row r="1422" spans="1:10" s="129" customFormat="1" ht="12.75">
      <c r="A1422" s="133"/>
      <c r="B1422" s="130"/>
      <c r="C1422" s="130"/>
      <c r="D1422" s="133"/>
      <c r="E1422" s="133" t="s">
        <v>543</v>
      </c>
      <c r="F1422" s="131" t="s">
        <v>380</v>
      </c>
      <c r="G1422" s="160">
        <f>0+G$1423+G$1424+G$1425</f>
        <v>361800</v>
      </c>
      <c r="H1422" s="160">
        <f>0+H$1423+H$1424+H$1425</f>
        <v>361800</v>
      </c>
      <c r="I1422" s="160">
        <f>0+I$1423+I$1424+I$1425</f>
        <v>148000</v>
      </c>
      <c r="J1422" s="299">
        <f t="shared" si="159"/>
        <v>40.906578220011056</v>
      </c>
    </row>
    <row r="1423" spans="1:10" s="129" customFormat="1" ht="12.75">
      <c r="A1423" s="133"/>
      <c r="B1423" s="130"/>
      <c r="C1423" s="130" t="s">
        <v>19</v>
      </c>
      <c r="D1423" s="133" t="s">
        <v>1797</v>
      </c>
      <c r="E1423" s="270" t="s">
        <v>544</v>
      </c>
      <c r="F1423" s="131" t="s">
        <v>383</v>
      </c>
      <c r="G1423" s="161">
        <v>20000</v>
      </c>
      <c r="H1423" s="161">
        <v>20000</v>
      </c>
      <c r="I1423" s="132">
        <v>0</v>
      </c>
      <c r="J1423" s="301" t="str">
        <f t="shared" si="159"/>
        <v>-</v>
      </c>
    </row>
    <row r="1424" spans="1:10" s="129" customFormat="1" ht="12.75">
      <c r="A1424" s="133"/>
      <c r="B1424" s="130"/>
      <c r="C1424" s="130" t="s">
        <v>19</v>
      </c>
      <c r="D1424" s="133" t="s">
        <v>1798</v>
      </c>
      <c r="E1424" s="270" t="s">
        <v>545</v>
      </c>
      <c r="F1424" s="131" t="s">
        <v>387</v>
      </c>
      <c r="G1424" s="161">
        <v>323100</v>
      </c>
      <c r="H1424" s="161">
        <v>323100</v>
      </c>
      <c r="I1424" s="132">
        <v>148000</v>
      </c>
      <c r="J1424" s="301">
        <f t="shared" si="159"/>
        <v>45.80625193438564</v>
      </c>
    </row>
    <row r="1425" spans="1:10" s="129" customFormat="1" ht="12.75">
      <c r="A1425" s="133"/>
      <c r="B1425" s="130"/>
      <c r="C1425" s="130" t="s">
        <v>19</v>
      </c>
      <c r="D1425" s="133" t="s">
        <v>1799</v>
      </c>
      <c r="E1425" s="270" t="s">
        <v>572</v>
      </c>
      <c r="F1425" s="131" t="s">
        <v>389</v>
      </c>
      <c r="G1425" s="161">
        <v>18700</v>
      </c>
      <c r="H1425" s="161">
        <v>18700</v>
      </c>
      <c r="I1425" s="132">
        <v>0</v>
      </c>
      <c r="J1425" s="301" t="str">
        <f t="shared" si="159"/>
        <v>-</v>
      </c>
    </row>
    <row r="1426" spans="1:10" s="129" customFormat="1" ht="25.5">
      <c r="A1426" s="133" t="s">
        <v>1800</v>
      </c>
      <c r="B1426" s="130" t="s">
        <v>1472</v>
      </c>
      <c r="C1426" s="130"/>
      <c r="D1426" s="133"/>
      <c r="E1426" s="133"/>
      <c r="F1426" s="159" t="s">
        <v>1801</v>
      </c>
      <c r="G1426" s="160">
        <f>0+G$1428+G$1430+G$1432+G$1433+G$1434</f>
        <v>416000</v>
      </c>
      <c r="H1426" s="160">
        <f>0+H$1428+H$1430+H$1432+H$1433+H$1434</f>
        <v>416000</v>
      </c>
      <c r="I1426" s="160">
        <f>0+I$1428+I$1430+I$1432+I$1433+I$1434</f>
        <v>270000</v>
      </c>
      <c r="J1426" s="299">
        <f t="shared" si="159"/>
        <v>64.90384615384616</v>
      </c>
    </row>
    <row r="1427" spans="1:10" s="129" customFormat="1" ht="12.75">
      <c r="A1427" s="133"/>
      <c r="B1427" s="130"/>
      <c r="C1427" s="130"/>
      <c r="D1427" s="133"/>
      <c r="E1427" s="133" t="s">
        <v>566</v>
      </c>
      <c r="F1427" s="131" t="s">
        <v>368</v>
      </c>
      <c r="G1427" s="160">
        <f>0+G$1428</f>
        <v>18000</v>
      </c>
      <c r="H1427" s="160">
        <f>0+H$1428</f>
        <v>18000</v>
      </c>
      <c r="I1427" s="160">
        <f>0+I$1428</f>
        <v>8000</v>
      </c>
      <c r="J1427" s="299">
        <f t="shared" si="159"/>
        <v>44.44444444444444</v>
      </c>
    </row>
    <row r="1428" spans="1:10" s="129" customFormat="1" ht="12.75">
      <c r="A1428" s="133"/>
      <c r="B1428" s="130"/>
      <c r="C1428" s="130" t="s">
        <v>19</v>
      </c>
      <c r="D1428" s="133" t="s">
        <v>1802</v>
      </c>
      <c r="E1428" s="270" t="s">
        <v>568</v>
      </c>
      <c r="F1428" s="131" t="s">
        <v>369</v>
      </c>
      <c r="G1428" s="161">
        <v>18000</v>
      </c>
      <c r="H1428" s="161">
        <v>18000</v>
      </c>
      <c r="I1428" s="132">
        <v>8000</v>
      </c>
      <c r="J1428" s="301">
        <f t="shared" si="159"/>
        <v>44.44444444444444</v>
      </c>
    </row>
    <row r="1429" spans="1:10" s="129" customFormat="1" ht="12.75">
      <c r="A1429" s="133"/>
      <c r="B1429" s="130"/>
      <c r="C1429" s="130"/>
      <c r="D1429" s="133"/>
      <c r="E1429" s="133" t="s">
        <v>569</v>
      </c>
      <c r="F1429" s="131" t="s">
        <v>373</v>
      </c>
      <c r="G1429" s="160">
        <f>0+G$1430</f>
        <v>39000</v>
      </c>
      <c r="H1429" s="160">
        <f>0+H$1430</f>
        <v>39000</v>
      </c>
      <c r="I1429" s="160">
        <f>0+I$1430</f>
        <v>35000</v>
      </c>
      <c r="J1429" s="299">
        <f t="shared" si="159"/>
        <v>89.74358974358975</v>
      </c>
    </row>
    <row r="1430" spans="1:10" s="129" customFormat="1" ht="12.75">
      <c r="A1430" s="133"/>
      <c r="B1430" s="130"/>
      <c r="C1430" s="130" t="s">
        <v>19</v>
      </c>
      <c r="D1430" s="133" t="s">
        <v>1803</v>
      </c>
      <c r="E1430" s="270" t="s">
        <v>1150</v>
      </c>
      <c r="F1430" s="131" t="s">
        <v>375</v>
      </c>
      <c r="G1430" s="161">
        <v>39000</v>
      </c>
      <c r="H1430" s="161">
        <v>39000</v>
      </c>
      <c r="I1430" s="132">
        <v>35000</v>
      </c>
      <c r="J1430" s="301">
        <f t="shared" si="159"/>
        <v>89.74358974358975</v>
      </c>
    </row>
    <row r="1431" spans="1:10" s="129" customFormat="1" ht="12.75">
      <c r="A1431" s="133"/>
      <c r="B1431" s="130"/>
      <c r="C1431" s="130"/>
      <c r="D1431" s="133"/>
      <c r="E1431" s="133" t="s">
        <v>543</v>
      </c>
      <c r="F1431" s="131" t="s">
        <v>380</v>
      </c>
      <c r="G1431" s="160">
        <f>0+G$1432+G$1433+G$1434</f>
        <v>359000</v>
      </c>
      <c r="H1431" s="160">
        <f>0+H$1432+H$1433+H$1434</f>
        <v>359000</v>
      </c>
      <c r="I1431" s="160">
        <f>0+I$1432+I$1433+I$1434</f>
        <v>227000</v>
      </c>
      <c r="J1431" s="299">
        <f t="shared" si="159"/>
        <v>63.231197771587745</v>
      </c>
    </row>
    <row r="1432" spans="1:10" s="129" customFormat="1" ht="12.75">
      <c r="A1432" s="133"/>
      <c r="B1432" s="130"/>
      <c r="C1432" s="130" t="s">
        <v>19</v>
      </c>
      <c r="D1432" s="133" t="s">
        <v>1804</v>
      </c>
      <c r="E1432" s="270" t="s">
        <v>544</v>
      </c>
      <c r="F1432" s="131" t="s">
        <v>383</v>
      </c>
      <c r="G1432" s="161">
        <v>17000</v>
      </c>
      <c r="H1432" s="161">
        <v>17000</v>
      </c>
      <c r="I1432" s="132">
        <v>15000</v>
      </c>
      <c r="J1432" s="301">
        <f t="shared" si="159"/>
        <v>88.23529411764706</v>
      </c>
    </row>
    <row r="1433" spans="1:10" s="129" customFormat="1" ht="12.75">
      <c r="A1433" s="133"/>
      <c r="B1433" s="130"/>
      <c r="C1433" s="130" t="s">
        <v>19</v>
      </c>
      <c r="D1433" s="133" t="s">
        <v>1805</v>
      </c>
      <c r="E1433" s="270" t="s">
        <v>545</v>
      </c>
      <c r="F1433" s="131" t="s">
        <v>387</v>
      </c>
      <c r="G1433" s="161">
        <v>287000</v>
      </c>
      <c r="H1433" s="161">
        <v>287000</v>
      </c>
      <c r="I1433" s="132">
        <v>187000</v>
      </c>
      <c r="J1433" s="301">
        <f t="shared" si="159"/>
        <v>65.1567944250871</v>
      </c>
    </row>
    <row r="1434" spans="1:10" s="129" customFormat="1" ht="12.75">
      <c r="A1434" s="133"/>
      <c r="B1434" s="130"/>
      <c r="C1434" s="130" t="s">
        <v>19</v>
      </c>
      <c r="D1434" s="133" t="s">
        <v>1806</v>
      </c>
      <c r="E1434" s="270" t="s">
        <v>572</v>
      </c>
      <c r="F1434" s="131" t="s">
        <v>389</v>
      </c>
      <c r="G1434" s="161">
        <v>55000</v>
      </c>
      <c r="H1434" s="161">
        <v>55000</v>
      </c>
      <c r="I1434" s="132">
        <v>25000</v>
      </c>
      <c r="J1434" s="301">
        <f t="shared" si="159"/>
        <v>45.45454545454545</v>
      </c>
    </row>
    <row r="1435" spans="1:10" s="129" customFormat="1" ht="12.75">
      <c r="A1435" s="266" t="s">
        <v>2635</v>
      </c>
      <c r="B1435" s="267"/>
      <c r="C1435" s="267"/>
      <c r="D1435" s="266"/>
      <c r="E1435" s="266"/>
      <c r="F1435" s="268" t="s">
        <v>2636</v>
      </c>
      <c r="G1435" s="269">
        <f>G1436</f>
        <v>4296200</v>
      </c>
      <c r="H1435" s="269">
        <f>H1436</f>
        <v>4296200</v>
      </c>
      <c r="I1435" s="269">
        <f>I1436</f>
        <v>4149598.2399999998</v>
      </c>
      <c r="J1435" s="298">
        <f aca="true" t="shared" si="160" ref="J1435:J1475">IF(OR($H1435=0,$I1435=0),"-",$I1435/$H1435*100)</f>
        <v>96.58764117126762</v>
      </c>
    </row>
    <row r="1436" spans="1:10" s="129" customFormat="1" ht="25.5">
      <c r="A1436" s="133" t="s">
        <v>1807</v>
      </c>
      <c r="B1436" s="130"/>
      <c r="C1436" s="130"/>
      <c r="D1436" s="133"/>
      <c r="E1436" s="133"/>
      <c r="F1436" s="159" t="s">
        <v>1668</v>
      </c>
      <c r="G1436" s="160">
        <f>0+G$1437+G$1447+G$1464+G$1470</f>
        <v>4296200</v>
      </c>
      <c r="H1436" s="160">
        <f>0+H$1437+H$1447+H$1464+H$1470</f>
        <v>4296200</v>
      </c>
      <c r="I1436" s="160">
        <f>0+I$1437+I$1447+I$1464+I$1470</f>
        <v>4149598.2399999998</v>
      </c>
      <c r="J1436" s="299">
        <f t="shared" si="160"/>
        <v>96.58764117126762</v>
      </c>
    </row>
    <row r="1437" spans="1:10" s="129" customFormat="1" ht="25.5">
      <c r="A1437" s="133" t="s">
        <v>1808</v>
      </c>
      <c r="B1437" s="130" t="s">
        <v>1472</v>
      </c>
      <c r="C1437" s="130"/>
      <c r="D1437" s="133"/>
      <c r="E1437" s="133"/>
      <c r="F1437" s="159" t="s">
        <v>1670</v>
      </c>
      <c r="G1437" s="160">
        <f>0+G$1439+G$1440+G$1441+G$1443+G$1445+G$1446</f>
        <v>3665800</v>
      </c>
      <c r="H1437" s="160">
        <f>0+H$1439+H$1440+H$1441+H$1443+H$1445+H$1446</f>
        <v>3665800</v>
      </c>
      <c r="I1437" s="160">
        <f>0+I$1439+I$1440+I$1441+I$1443+I$1445+I$1446</f>
        <v>3628655.66</v>
      </c>
      <c r="J1437" s="299">
        <f t="shared" si="160"/>
        <v>98.9867330459927</v>
      </c>
    </row>
    <row r="1438" spans="1:10" s="129" customFormat="1" ht="12.75">
      <c r="A1438" s="133"/>
      <c r="B1438" s="130"/>
      <c r="C1438" s="130"/>
      <c r="D1438" s="133"/>
      <c r="E1438" s="133" t="s">
        <v>558</v>
      </c>
      <c r="F1438" s="131" t="s">
        <v>356</v>
      </c>
      <c r="G1438" s="160">
        <f>0+G$1439+G$1440+G$1441</f>
        <v>3126700</v>
      </c>
      <c r="H1438" s="160">
        <f>0+H$1439+H$1440+H$1441</f>
        <v>3126700</v>
      </c>
      <c r="I1438" s="160">
        <f>0+I$1439+I$1440+I$1441</f>
        <v>3093779.97</v>
      </c>
      <c r="J1438" s="299">
        <f t="shared" si="160"/>
        <v>98.94713180030065</v>
      </c>
    </row>
    <row r="1439" spans="1:10" s="129" customFormat="1" ht="12.75">
      <c r="A1439" s="133"/>
      <c r="B1439" s="130"/>
      <c r="C1439" s="130" t="s">
        <v>19</v>
      </c>
      <c r="D1439" s="133" t="s">
        <v>1809</v>
      </c>
      <c r="E1439" s="270" t="s">
        <v>560</v>
      </c>
      <c r="F1439" s="131" t="s">
        <v>358</v>
      </c>
      <c r="G1439" s="161">
        <v>3076500</v>
      </c>
      <c r="H1439" s="161">
        <v>3076500</v>
      </c>
      <c r="I1439" s="132">
        <v>3053907</v>
      </c>
      <c r="J1439" s="301">
        <f t="shared" si="160"/>
        <v>99.265626523647</v>
      </c>
    </row>
    <row r="1440" spans="1:10" s="129" customFormat="1" ht="12.75">
      <c r="A1440" s="133"/>
      <c r="B1440" s="130"/>
      <c r="C1440" s="130" t="s">
        <v>19</v>
      </c>
      <c r="D1440" s="133" t="s">
        <v>1810</v>
      </c>
      <c r="E1440" s="270" t="s">
        <v>1115</v>
      </c>
      <c r="F1440" s="131" t="s">
        <v>359</v>
      </c>
      <c r="G1440" s="161">
        <v>20000</v>
      </c>
      <c r="H1440" s="161">
        <v>20000</v>
      </c>
      <c r="I1440" s="132">
        <v>10000</v>
      </c>
      <c r="J1440" s="301">
        <f t="shared" si="160"/>
        <v>50</v>
      </c>
    </row>
    <row r="1441" spans="1:10" s="129" customFormat="1" ht="12.75">
      <c r="A1441" s="133"/>
      <c r="B1441" s="130"/>
      <c r="C1441" s="130" t="s">
        <v>19</v>
      </c>
      <c r="D1441" s="133" t="s">
        <v>1811</v>
      </c>
      <c r="E1441" s="270" t="s">
        <v>1674</v>
      </c>
      <c r="F1441" s="131" t="s">
        <v>361</v>
      </c>
      <c r="G1441" s="161">
        <v>30200</v>
      </c>
      <c r="H1441" s="161">
        <v>30200</v>
      </c>
      <c r="I1441" s="132">
        <v>29872.97</v>
      </c>
      <c r="J1441" s="301">
        <f t="shared" si="160"/>
        <v>98.91711920529802</v>
      </c>
    </row>
    <row r="1442" spans="1:10" s="129" customFormat="1" ht="12.75">
      <c r="A1442" s="133"/>
      <c r="B1442" s="130"/>
      <c r="C1442" s="130"/>
      <c r="D1442" s="133"/>
      <c r="E1442" s="133" t="s">
        <v>1114</v>
      </c>
      <c r="F1442" s="131" t="s">
        <v>362</v>
      </c>
      <c r="G1442" s="160">
        <f>0+G$1443</f>
        <v>66200</v>
      </c>
      <c r="H1442" s="160">
        <f>0+H$1443</f>
        <v>66200</v>
      </c>
      <c r="I1442" s="160">
        <f>0+I$1443</f>
        <v>66141.13</v>
      </c>
      <c r="J1442" s="299">
        <f t="shared" si="160"/>
        <v>99.91107250755287</v>
      </c>
    </row>
    <row r="1443" spans="1:10" s="129" customFormat="1" ht="12.75">
      <c r="A1443" s="133"/>
      <c r="B1443" s="130"/>
      <c r="C1443" s="130" t="s">
        <v>19</v>
      </c>
      <c r="D1443" s="133" t="s">
        <v>1812</v>
      </c>
      <c r="E1443" s="270" t="s">
        <v>1117</v>
      </c>
      <c r="F1443" s="131" t="s">
        <v>362</v>
      </c>
      <c r="G1443" s="161">
        <v>66200</v>
      </c>
      <c r="H1443" s="161">
        <v>66200</v>
      </c>
      <c r="I1443" s="132">
        <v>66141.13</v>
      </c>
      <c r="J1443" s="301">
        <f t="shared" si="160"/>
        <v>99.91107250755287</v>
      </c>
    </row>
    <row r="1444" spans="1:10" s="129" customFormat="1" ht="12.75">
      <c r="A1444" s="133"/>
      <c r="B1444" s="130"/>
      <c r="C1444" s="130"/>
      <c r="D1444" s="133"/>
      <c r="E1444" s="133" t="s">
        <v>561</v>
      </c>
      <c r="F1444" s="131" t="s">
        <v>363</v>
      </c>
      <c r="G1444" s="160">
        <f>0+G$1445+G$1446</f>
        <v>472900</v>
      </c>
      <c r="H1444" s="160">
        <f>0+H$1445+H$1446</f>
        <v>472900</v>
      </c>
      <c r="I1444" s="160">
        <f>0+I$1445+I$1446</f>
        <v>468734.56</v>
      </c>
      <c r="J1444" s="299">
        <f t="shared" si="160"/>
        <v>99.11917107210827</v>
      </c>
    </row>
    <row r="1445" spans="1:10" s="129" customFormat="1" ht="12.75">
      <c r="A1445" s="133"/>
      <c r="B1445" s="130"/>
      <c r="C1445" s="130" t="s">
        <v>19</v>
      </c>
      <c r="D1445" s="133" t="s">
        <v>1813</v>
      </c>
      <c r="E1445" s="270" t="s">
        <v>563</v>
      </c>
      <c r="F1445" s="131" t="s">
        <v>365</v>
      </c>
      <c r="G1445" s="161">
        <v>419900</v>
      </c>
      <c r="H1445" s="161">
        <v>419900</v>
      </c>
      <c r="I1445" s="132">
        <v>420353.19</v>
      </c>
      <c r="J1445" s="301">
        <f t="shared" si="160"/>
        <v>100.10792807811384</v>
      </c>
    </row>
    <row r="1446" spans="1:10" s="129" customFormat="1" ht="25.5">
      <c r="A1446" s="133"/>
      <c r="B1446" s="130"/>
      <c r="C1446" s="130" t="s">
        <v>19</v>
      </c>
      <c r="D1446" s="133" t="s">
        <v>1814</v>
      </c>
      <c r="E1446" s="270" t="s">
        <v>565</v>
      </c>
      <c r="F1446" s="131" t="s">
        <v>366</v>
      </c>
      <c r="G1446" s="161">
        <v>53000</v>
      </c>
      <c r="H1446" s="161">
        <v>53000</v>
      </c>
      <c r="I1446" s="132">
        <v>48381.37</v>
      </c>
      <c r="J1446" s="301">
        <f t="shared" si="160"/>
        <v>91.28560377358491</v>
      </c>
    </row>
    <row r="1447" spans="1:10" s="129" customFormat="1" ht="12.75">
      <c r="A1447" s="133" t="s">
        <v>1815</v>
      </c>
      <c r="B1447" s="130" t="s">
        <v>1472</v>
      </c>
      <c r="C1447" s="130"/>
      <c r="D1447" s="133"/>
      <c r="E1447" s="133"/>
      <c r="F1447" s="133" t="s">
        <v>1148</v>
      </c>
      <c r="G1447" s="160">
        <f>0+G$1449+G$1451+G$1452+G$1453+G$1455+G$1456+G$1457+G$1458+G$1459+G$1461+G$1463</f>
        <v>338400</v>
      </c>
      <c r="H1447" s="160">
        <f>0+H$1449+H$1451+H$1452+H$1453+H$1455+H$1456+H$1457+H$1458+H$1459+H$1461+H$1463</f>
        <v>338400</v>
      </c>
      <c r="I1447" s="160">
        <f>0+I$1449+I$1451+I$1452+I$1453+I$1455+I$1456+I$1457+I$1458+I$1459+I$1461+I$1463</f>
        <v>316173.88</v>
      </c>
      <c r="J1447" s="299">
        <f t="shared" si="160"/>
        <v>93.43199763593381</v>
      </c>
    </row>
    <row r="1448" spans="1:10" s="129" customFormat="1" ht="12.75">
      <c r="A1448" s="133"/>
      <c r="B1448" s="130"/>
      <c r="C1448" s="130"/>
      <c r="D1448" s="133"/>
      <c r="E1448" s="133" t="s">
        <v>566</v>
      </c>
      <c r="F1448" s="131" t="s">
        <v>368</v>
      </c>
      <c r="G1448" s="160">
        <f>0+G$1449</f>
        <v>104000</v>
      </c>
      <c r="H1448" s="160">
        <f>0+H$1449</f>
        <v>104000</v>
      </c>
      <c r="I1448" s="160">
        <f>0+I$1449</f>
        <v>103932</v>
      </c>
      <c r="J1448" s="299">
        <f t="shared" si="160"/>
        <v>99.93461538461538</v>
      </c>
    </row>
    <row r="1449" spans="1:10" s="129" customFormat="1" ht="25.5">
      <c r="A1449" s="133"/>
      <c r="B1449" s="130"/>
      <c r="C1449" s="130" t="s">
        <v>19</v>
      </c>
      <c r="D1449" s="133" t="s">
        <v>1816</v>
      </c>
      <c r="E1449" s="270" t="s">
        <v>1196</v>
      </c>
      <c r="F1449" s="131" t="s">
        <v>370</v>
      </c>
      <c r="G1449" s="161">
        <v>104000</v>
      </c>
      <c r="H1449" s="161">
        <v>104000</v>
      </c>
      <c r="I1449" s="132">
        <v>103932</v>
      </c>
      <c r="J1449" s="301">
        <f t="shared" si="160"/>
        <v>99.93461538461538</v>
      </c>
    </row>
    <row r="1450" spans="1:10" s="129" customFormat="1" ht="12.75">
      <c r="A1450" s="133"/>
      <c r="B1450" s="130"/>
      <c r="C1450" s="130"/>
      <c r="D1450" s="133"/>
      <c r="E1450" s="133" t="s">
        <v>569</v>
      </c>
      <c r="F1450" s="131" t="s">
        <v>373</v>
      </c>
      <c r="G1450" s="160">
        <f>0+G$1451+G$1452+G$1453</f>
        <v>105400</v>
      </c>
      <c r="H1450" s="160">
        <f>0+H$1451+H$1452+H$1453</f>
        <v>105400</v>
      </c>
      <c r="I1450" s="160">
        <f>0+I$1451+I$1452+I$1453</f>
        <v>100300</v>
      </c>
      <c r="J1450" s="299">
        <f t="shared" si="160"/>
        <v>95.16129032258065</v>
      </c>
    </row>
    <row r="1451" spans="1:10" s="129" customFormat="1" ht="12.75">
      <c r="A1451" s="133"/>
      <c r="B1451" s="130"/>
      <c r="C1451" s="130" t="s">
        <v>19</v>
      </c>
      <c r="D1451" s="133" t="s">
        <v>1817</v>
      </c>
      <c r="E1451" s="270" t="s">
        <v>1025</v>
      </c>
      <c r="F1451" s="131" t="s">
        <v>374</v>
      </c>
      <c r="G1451" s="161">
        <v>18000</v>
      </c>
      <c r="H1451" s="161">
        <v>18000</v>
      </c>
      <c r="I1451" s="132">
        <v>15900</v>
      </c>
      <c r="J1451" s="301">
        <f t="shared" si="160"/>
        <v>88.33333333333333</v>
      </c>
    </row>
    <row r="1452" spans="1:10" s="129" customFormat="1" ht="12.75">
      <c r="A1452" s="133"/>
      <c r="B1452" s="130"/>
      <c r="C1452" s="130" t="s">
        <v>19</v>
      </c>
      <c r="D1452" s="133" t="s">
        <v>1818</v>
      </c>
      <c r="E1452" s="270" t="s">
        <v>1150</v>
      </c>
      <c r="F1452" s="131" t="s">
        <v>375</v>
      </c>
      <c r="G1452" s="161">
        <v>10200</v>
      </c>
      <c r="H1452" s="161">
        <v>10200</v>
      </c>
      <c r="I1452" s="132">
        <v>10200</v>
      </c>
      <c r="J1452" s="301">
        <f t="shared" si="160"/>
        <v>100</v>
      </c>
    </row>
    <row r="1453" spans="1:10" s="129" customFormat="1" ht="12.75">
      <c r="A1453" s="133"/>
      <c r="B1453" s="130"/>
      <c r="C1453" s="130" t="s">
        <v>19</v>
      </c>
      <c r="D1453" s="133" t="s">
        <v>1819</v>
      </c>
      <c r="E1453" s="270" t="s">
        <v>571</v>
      </c>
      <c r="F1453" s="131" t="s">
        <v>376</v>
      </c>
      <c r="G1453" s="161">
        <v>77200</v>
      </c>
      <c r="H1453" s="161">
        <v>77200</v>
      </c>
      <c r="I1453" s="132">
        <v>74200</v>
      </c>
      <c r="J1453" s="301">
        <f t="shared" si="160"/>
        <v>96.11398963730569</v>
      </c>
    </row>
    <row r="1454" spans="1:10" s="129" customFormat="1" ht="12.75">
      <c r="A1454" s="133"/>
      <c r="B1454" s="130"/>
      <c r="C1454" s="130"/>
      <c r="D1454" s="133"/>
      <c r="E1454" s="133" t="s">
        <v>543</v>
      </c>
      <c r="F1454" s="131" t="s">
        <v>380</v>
      </c>
      <c r="G1454" s="160">
        <f>0+G$1455+G$1456+G$1457+G$1458+G$1459</f>
        <v>122500</v>
      </c>
      <c r="H1454" s="160">
        <f>0+H$1455+H$1456+H$1457+H$1458+H$1459</f>
        <v>122500</v>
      </c>
      <c r="I1454" s="160">
        <f>0+I$1455+I$1456+I$1457+I$1458+I$1459</f>
        <v>106041.87999999999</v>
      </c>
      <c r="J1454" s="299">
        <f t="shared" si="160"/>
        <v>86.56479999999999</v>
      </c>
    </row>
    <row r="1455" spans="1:10" s="129" customFormat="1" ht="12.75">
      <c r="A1455" s="133"/>
      <c r="B1455" s="130"/>
      <c r="C1455" s="130" t="s">
        <v>19</v>
      </c>
      <c r="D1455" s="133" t="s">
        <v>1820</v>
      </c>
      <c r="E1455" s="270" t="s">
        <v>819</v>
      </c>
      <c r="F1455" s="131" t="s">
        <v>381</v>
      </c>
      <c r="G1455" s="161">
        <v>26600</v>
      </c>
      <c r="H1455" s="161">
        <v>26600</v>
      </c>
      <c r="I1455" s="132">
        <v>24100</v>
      </c>
      <c r="J1455" s="301">
        <f t="shared" si="160"/>
        <v>90.6015037593985</v>
      </c>
    </row>
    <row r="1456" spans="1:10" s="129" customFormat="1" ht="12.75">
      <c r="A1456" s="133"/>
      <c r="B1456" s="130"/>
      <c r="C1456" s="130" t="s">
        <v>19</v>
      </c>
      <c r="D1456" s="133" t="s">
        <v>1821</v>
      </c>
      <c r="E1456" s="270" t="s">
        <v>800</v>
      </c>
      <c r="F1456" s="131" t="s">
        <v>382</v>
      </c>
      <c r="G1456" s="161">
        <v>35000</v>
      </c>
      <c r="H1456" s="161">
        <v>35000</v>
      </c>
      <c r="I1456" s="132">
        <v>24300</v>
      </c>
      <c r="J1456" s="301">
        <f t="shared" si="160"/>
        <v>69.42857142857143</v>
      </c>
    </row>
    <row r="1457" spans="1:10" s="129" customFormat="1" ht="12.75">
      <c r="A1457" s="133"/>
      <c r="B1457" s="130"/>
      <c r="C1457" s="130" t="s">
        <v>19</v>
      </c>
      <c r="D1457" s="133" t="s">
        <v>1822</v>
      </c>
      <c r="E1457" s="270" t="s">
        <v>809</v>
      </c>
      <c r="F1457" s="131" t="s">
        <v>384</v>
      </c>
      <c r="G1457" s="161">
        <v>55000</v>
      </c>
      <c r="H1457" s="161">
        <v>55000</v>
      </c>
      <c r="I1457" s="132">
        <v>51731.77</v>
      </c>
      <c r="J1457" s="301">
        <f t="shared" si="160"/>
        <v>94.05776363636363</v>
      </c>
    </row>
    <row r="1458" spans="1:10" s="129" customFormat="1" ht="12.75">
      <c r="A1458" s="133"/>
      <c r="B1458" s="130"/>
      <c r="C1458" s="130" t="s">
        <v>19</v>
      </c>
      <c r="D1458" s="133" t="s">
        <v>1823</v>
      </c>
      <c r="E1458" s="270" t="s">
        <v>915</v>
      </c>
      <c r="F1458" s="131" t="s">
        <v>385</v>
      </c>
      <c r="G1458" s="161">
        <v>2900</v>
      </c>
      <c r="H1458" s="161">
        <v>2900</v>
      </c>
      <c r="I1458" s="132">
        <v>2910.11</v>
      </c>
      <c r="J1458" s="301">
        <f t="shared" si="160"/>
        <v>100.34862068965518</v>
      </c>
    </row>
    <row r="1459" spans="1:10" s="129" customFormat="1" ht="12.75">
      <c r="A1459" s="133"/>
      <c r="B1459" s="130"/>
      <c r="C1459" s="130" t="s">
        <v>19</v>
      </c>
      <c r="D1459" s="133" t="s">
        <v>1824</v>
      </c>
      <c r="E1459" s="270" t="s">
        <v>1175</v>
      </c>
      <c r="F1459" s="131" t="s">
        <v>388</v>
      </c>
      <c r="G1459" s="161">
        <v>3000</v>
      </c>
      <c r="H1459" s="161">
        <v>3000</v>
      </c>
      <c r="I1459" s="132">
        <v>3000</v>
      </c>
      <c r="J1459" s="301">
        <f t="shared" si="160"/>
        <v>100</v>
      </c>
    </row>
    <row r="1460" spans="1:10" s="129" customFormat="1" ht="12.75">
      <c r="A1460" s="133"/>
      <c r="B1460" s="130"/>
      <c r="C1460" s="130"/>
      <c r="D1460" s="133"/>
      <c r="E1460" s="133" t="s">
        <v>550</v>
      </c>
      <c r="F1460" s="131" t="s">
        <v>391</v>
      </c>
      <c r="G1460" s="160">
        <f>0+G$1461</f>
        <v>2300</v>
      </c>
      <c r="H1460" s="160">
        <f>0+H$1461</f>
        <v>2300</v>
      </c>
      <c r="I1460" s="160">
        <f>0+I$1461</f>
        <v>2100</v>
      </c>
      <c r="J1460" s="299">
        <f t="shared" si="160"/>
        <v>91.30434782608695</v>
      </c>
    </row>
    <row r="1461" spans="1:10" s="129" customFormat="1" ht="12.75">
      <c r="A1461" s="133"/>
      <c r="B1461" s="130"/>
      <c r="C1461" s="130" t="s">
        <v>19</v>
      </c>
      <c r="D1461" s="133" t="s">
        <v>1825</v>
      </c>
      <c r="E1461" s="270" t="s">
        <v>1126</v>
      </c>
      <c r="F1461" s="131" t="s">
        <v>393</v>
      </c>
      <c r="G1461" s="161">
        <v>2300</v>
      </c>
      <c r="H1461" s="161">
        <v>2300</v>
      </c>
      <c r="I1461" s="132">
        <v>2100</v>
      </c>
      <c r="J1461" s="301">
        <f t="shared" si="160"/>
        <v>91.30434782608695</v>
      </c>
    </row>
    <row r="1462" spans="1:10" s="129" customFormat="1" ht="12.75">
      <c r="A1462" s="133"/>
      <c r="B1462" s="130"/>
      <c r="C1462" s="130"/>
      <c r="D1462" s="133"/>
      <c r="E1462" s="133" t="s">
        <v>619</v>
      </c>
      <c r="F1462" s="131" t="s">
        <v>404</v>
      </c>
      <c r="G1462" s="160">
        <f>0+G$1463</f>
        <v>4200</v>
      </c>
      <c r="H1462" s="160">
        <f>0+H$1463</f>
        <v>4200</v>
      </c>
      <c r="I1462" s="160">
        <f>0+I$1463</f>
        <v>3800</v>
      </c>
      <c r="J1462" s="299">
        <f t="shared" si="160"/>
        <v>90.47619047619048</v>
      </c>
    </row>
    <row r="1463" spans="1:10" s="129" customFormat="1" ht="12.75">
      <c r="A1463" s="133"/>
      <c r="B1463" s="130"/>
      <c r="C1463" s="130" t="s">
        <v>19</v>
      </c>
      <c r="D1463" s="133" t="s">
        <v>1826</v>
      </c>
      <c r="E1463" s="270" t="s">
        <v>1134</v>
      </c>
      <c r="F1463" s="131" t="s">
        <v>405</v>
      </c>
      <c r="G1463" s="161">
        <v>4200</v>
      </c>
      <c r="H1463" s="161">
        <v>4200</v>
      </c>
      <c r="I1463" s="132">
        <v>3800</v>
      </c>
      <c r="J1463" s="301">
        <f t="shared" si="160"/>
        <v>90.47619047619048</v>
      </c>
    </row>
    <row r="1464" spans="1:10" s="129" customFormat="1" ht="25.5">
      <c r="A1464" s="133" t="s">
        <v>1827</v>
      </c>
      <c r="B1464" s="130" t="s">
        <v>1472</v>
      </c>
      <c r="C1464" s="130"/>
      <c r="D1464" s="133"/>
      <c r="E1464" s="133"/>
      <c r="F1464" s="159" t="s">
        <v>1686</v>
      </c>
      <c r="G1464" s="160">
        <f>0+G$1466+G$1468+G$1469</f>
        <v>147900</v>
      </c>
      <c r="H1464" s="160">
        <f>0+H$1466+H$1468+H$1469</f>
        <v>147900</v>
      </c>
      <c r="I1464" s="160">
        <f>0+I$1466+I$1468+I$1469</f>
        <v>117985.67</v>
      </c>
      <c r="J1464" s="299">
        <f t="shared" si="160"/>
        <v>79.77394861392833</v>
      </c>
    </row>
    <row r="1465" spans="1:10" s="129" customFormat="1" ht="12.75">
      <c r="A1465" s="133"/>
      <c r="B1465" s="130"/>
      <c r="C1465" s="130"/>
      <c r="D1465" s="133"/>
      <c r="E1465" s="133" t="s">
        <v>569</v>
      </c>
      <c r="F1465" s="131" t="s">
        <v>373</v>
      </c>
      <c r="G1465" s="160">
        <f>0+G$1466</f>
        <v>14000</v>
      </c>
      <c r="H1465" s="160">
        <f>0+H$1466</f>
        <v>14000</v>
      </c>
      <c r="I1465" s="160">
        <f>0+I$1466</f>
        <v>14000</v>
      </c>
      <c r="J1465" s="299">
        <f t="shared" si="160"/>
        <v>100</v>
      </c>
    </row>
    <row r="1466" spans="1:10" s="129" customFormat="1" ht="12.75">
      <c r="A1466" s="133"/>
      <c r="B1466" s="130"/>
      <c r="C1466" s="130" t="s">
        <v>19</v>
      </c>
      <c r="D1466" s="133" t="s">
        <v>1828</v>
      </c>
      <c r="E1466" s="270" t="s">
        <v>1150</v>
      </c>
      <c r="F1466" s="131" t="s">
        <v>375</v>
      </c>
      <c r="G1466" s="161">
        <v>14000</v>
      </c>
      <c r="H1466" s="161">
        <v>14000</v>
      </c>
      <c r="I1466" s="132">
        <v>14000</v>
      </c>
      <c r="J1466" s="301">
        <f t="shared" si="160"/>
        <v>100</v>
      </c>
    </row>
    <row r="1467" spans="1:10" s="129" customFormat="1" ht="12.75">
      <c r="A1467" s="133"/>
      <c r="B1467" s="130"/>
      <c r="C1467" s="130"/>
      <c r="D1467" s="133"/>
      <c r="E1467" s="133" t="s">
        <v>543</v>
      </c>
      <c r="F1467" s="131" t="s">
        <v>380</v>
      </c>
      <c r="G1467" s="160">
        <f>0+G$1468+G$1469</f>
        <v>133900</v>
      </c>
      <c r="H1467" s="160">
        <f>0+H$1468+H$1469</f>
        <v>133900</v>
      </c>
      <c r="I1467" s="160">
        <f>0+I$1468+I$1469</f>
        <v>103985.67</v>
      </c>
      <c r="J1467" s="299">
        <f t="shared" si="160"/>
        <v>77.65920089619118</v>
      </c>
    </row>
    <row r="1468" spans="1:10" s="129" customFormat="1" ht="12.75">
      <c r="A1468" s="133"/>
      <c r="B1468" s="130"/>
      <c r="C1468" s="130" t="s">
        <v>19</v>
      </c>
      <c r="D1468" s="133" t="s">
        <v>1829</v>
      </c>
      <c r="E1468" s="270" t="s">
        <v>545</v>
      </c>
      <c r="F1468" s="131" t="s">
        <v>387</v>
      </c>
      <c r="G1468" s="161">
        <v>113900</v>
      </c>
      <c r="H1468" s="161">
        <v>113900</v>
      </c>
      <c r="I1468" s="132">
        <v>93985.67</v>
      </c>
      <c r="J1468" s="301">
        <f t="shared" si="160"/>
        <v>82.51595258999122</v>
      </c>
    </row>
    <row r="1469" spans="1:10" s="129" customFormat="1" ht="12.75">
      <c r="A1469" s="133"/>
      <c r="B1469" s="130"/>
      <c r="C1469" s="130" t="s">
        <v>44</v>
      </c>
      <c r="D1469" s="133" t="s">
        <v>1830</v>
      </c>
      <c r="E1469" s="270" t="s">
        <v>572</v>
      </c>
      <c r="F1469" s="131" t="s">
        <v>389</v>
      </c>
      <c r="G1469" s="161">
        <v>20000</v>
      </c>
      <c r="H1469" s="161">
        <v>20000</v>
      </c>
      <c r="I1469" s="132">
        <v>10000</v>
      </c>
      <c r="J1469" s="301">
        <f t="shared" si="160"/>
        <v>50</v>
      </c>
    </row>
    <row r="1470" spans="1:10" s="129" customFormat="1" ht="12.75">
      <c r="A1470" s="133" t="s">
        <v>1831</v>
      </c>
      <c r="B1470" s="130" t="s">
        <v>1472</v>
      </c>
      <c r="C1470" s="130"/>
      <c r="D1470" s="133"/>
      <c r="E1470" s="133"/>
      <c r="F1470" s="159" t="s">
        <v>1832</v>
      </c>
      <c r="G1470" s="160">
        <f>0+G$1472+G$1474+G$1475</f>
        <v>144100</v>
      </c>
      <c r="H1470" s="160">
        <f>0+H$1472+H$1474+H$1475</f>
        <v>144100</v>
      </c>
      <c r="I1470" s="160">
        <f>0+I$1472+I$1474+I$1475</f>
        <v>86783.03</v>
      </c>
      <c r="J1470" s="299">
        <f t="shared" si="160"/>
        <v>60.2241707147814</v>
      </c>
    </row>
    <row r="1471" spans="1:10" s="129" customFormat="1" ht="12.75">
      <c r="A1471" s="133"/>
      <c r="B1471" s="130"/>
      <c r="C1471" s="130"/>
      <c r="D1471" s="133"/>
      <c r="E1471" s="133" t="s">
        <v>566</v>
      </c>
      <c r="F1471" s="131" t="s">
        <v>368</v>
      </c>
      <c r="G1471" s="160">
        <f>0+G$1472</f>
        <v>54100</v>
      </c>
      <c r="H1471" s="160">
        <f>0+H$1472</f>
        <v>54100</v>
      </c>
      <c r="I1471" s="160">
        <f>0+I$1472</f>
        <v>8155.4</v>
      </c>
      <c r="J1471" s="299">
        <f t="shared" si="160"/>
        <v>15.074676524953789</v>
      </c>
    </row>
    <row r="1472" spans="1:10" s="129" customFormat="1" ht="12.75">
      <c r="A1472" s="133"/>
      <c r="B1472" s="130"/>
      <c r="C1472" s="130" t="s">
        <v>19</v>
      </c>
      <c r="D1472" s="133" t="s">
        <v>1833</v>
      </c>
      <c r="E1472" s="270" t="s">
        <v>568</v>
      </c>
      <c r="F1472" s="131" t="s">
        <v>369</v>
      </c>
      <c r="G1472" s="161">
        <v>54100</v>
      </c>
      <c r="H1472" s="161">
        <v>54100</v>
      </c>
      <c r="I1472" s="132">
        <v>8155.4</v>
      </c>
      <c r="J1472" s="301">
        <f t="shared" si="160"/>
        <v>15.074676524953789</v>
      </c>
    </row>
    <row r="1473" spans="1:10" s="129" customFormat="1" ht="12.75">
      <c r="A1473" s="133"/>
      <c r="B1473" s="130"/>
      <c r="C1473" s="130"/>
      <c r="D1473" s="133"/>
      <c r="E1473" s="133" t="s">
        <v>543</v>
      </c>
      <c r="F1473" s="131" t="s">
        <v>380</v>
      </c>
      <c r="G1473" s="160">
        <f>0+G$1474+G$1475</f>
        <v>90000</v>
      </c>
      <c r="H1473" s="160">
        <f>0+H$1474+H$1475</f>
        <v>90000</v>
      </c>
      <c r="I1473" s="160">
        <f>0+I$1474+I$1475</f>
        <v>78627.63</v>
      </c>
      <c r="J1473" s="299">
        <f t="shared" si="160"/>
        <v>87.36403333333334</v>
      </c>
    </row>
    <row r="1474" spans="1:10" s="129" customFormat="1" ht="12.75">
      <c r="A1474" s="133"/>
      <c r="B1474" s="130"/>
      <c r="C1474" s="130" t="s">
        <v>19</v>
      </c>
      <c r="D1474" s="133" t="s">
        <v>1834</v>
      </c>
      <c r="E1474" s="270" t="s">
        <v>545</v>
      </c>
      <c r="F1474" s="131" t="s">
        <v>387</v>
      </c>
      <c r="G1474" s="161">
        <v>15000</v>
      </c>
      <c r="H1474" s="161">
        <v>15000</v>
      </c>
      <c r="I1474" s="132">
        <v>3627.63</v>
      </c>
      <c r="J1474" s="301">
        <f t="shared" si="160"/>
        <v>24.1842</v>
      </c>
    </row>
    <row r="1475" spans="1:10" s="129" customFormat="1" ht="12.75">
      <c r="A1475" s="133"/>
      <c r="B1475" s="130"/>
      <c r="C1475" s="130" t="s">
        <v>19</v>
      </c>
      <c r="D1475" s="133" t="s">
        <v>1835</v>
      </c>
      <c r="E1475" s="270" t="s">
        <v>572</v>
      </c>
      <c r="F1475" s="131" t="s">
        <v>389</v>
      </c>
      <c r="G1475" s="161">
        <v>75000</v>
      </c>
      <c r="H1475" s="161">
        <v>75000</v>
      </c>
      <c r="I1475" s="132">
        <v>75000</v>
      </c>
      <c r="J1475" s="301">
        <f t="shared" si="160"/>
        <v>100</v>
      </c>
    </row>
    <row r="1476" spans="1:10" s="129" customFormat="1" ht="12.75">
      <c r="A1476" s="266" t="s">
        <v>2637</v>
      </c>
      <c r="B1476" s="267"/>
      <c r="C1476" s="267"/>
      <c r="D1476" s="266"/>
      <c r="E1476" s="266"/>
      <c r="F1476" s="268" t="s">
        <v>2638</v>
      </c>
      <c r="G1476" s="269">
        <f>G1477</f>
        <v>1450580</v>
      </c>
      <c r="H1476" s="269">
        <f>H1477</f>
        <v>1450580</v>
      </c>
      <c r="I1476" s="269">
        <f>I1477</f>
        <v>548312.49</v>
      </c>
      <c r="J1476" s="298">
        <f aca="true" t="shared" si="161" ref="J1476:J1524">IF(OR($H1476=0,$I1476=0),"-",$I1476/$H1476*100)</f>
        <v>37.79953466889106</v>
      </c>
    </row>
    <row r="1477" spans="1:10" s="129" customFormat="1" ht="25.5">
      <c r="A1477" s="133" t="s">
        <v>1836</v>
      </c>
      <c r="B1477" s="130"/>
      <c r="C1477" s="130"/>
      <c r="D1477" s="133"/>
      <c r="E1477" s="133"/>
      <c r="F1477" s="159" t="s">
        <v>1668</v>
      </c>
      <c r="G1477" s="160">
        <f>0+G$1478+G$1487+G$1509+G$1518</f>
        <v>1450580</v>
      </c>
      <c r="H1477" s="160">
        <f>0+H$1478+H$1487+H$1509+H$1518</f>
        <v>1450580</v>
      </c>
      <c r="I1477" s="160">
        <f>0+I$1478+I$1487+I$1509+I$1518</f>
        <v>548312.49</v>
      </c>
      <c r="J1477" s="299">
        <f t="shared" si="161"/>
        <v>37.79953466889106</v>
      </c>
    </row>
    <row r="1478" spans="1:10" s="129" customFormat="1" ht="25.5">
      <c r="A1478" s="133" t="s">
        <v>1837</v>
      </c>
      <c r="B1478" s="130" t="s">
        <v>1472</v>
      </c>
      <c r="C1478" s="130"/>
      <c r="D1478" s="133"/>
      <c r="E1478" s="133"/>
      <c r="F1478" s="159" t="s">
        <v>1670</v>
      </c>
      <c r="G1478" s="160">
        <f>0+G$1480+G$1481+G$1483+G$1485+G$1486</f>
        <v>277280</v>
      </c>
      <c r="H1478" s="160">
        <f>0+H$1480+H$1481+H$1483+H$1485+H$1486</f>
        <v>277280</v>
      </c>
      <c r="I1478" s="160">
        <f>0+I$1480+I$1481+I$1483+I$1485+I$1486</f>
        <v>254659.4</v>
      </c>
      <c r="J1478" s="299">
        <f t="shared" si="161"/>
        <v>91.84196480092325</v>
      </c>
    </row>
    <row r="1479" spans="1:10" s="129" customFormat="1" ht="12.75">
      <c r="A1479" s="133"/>
      <c r="B1479" s="130"/>
      <c r="C1479" s="130"/>
      <c r="D1479" s="133"/>
      <c r="E1479" s="133" t="s">
        <v>558</v>
      </c>
      <c r="F1479" s="131" t="s">
        <v>356</v>
      </c>
      <c r="G1479" s="160">
        <f>0+G$1480+G$1481</f>
        <v>236400</v>
      </c>
      <c r="H1479" s="160">
        <f>0+H$1480+H$1481</f>
        <v>236400</v>
      </c>
      <c r="I1479" s="160">
        <f>0+I$1480+I$1481</f>
        <v>221058.5</v>
      </c>
      <c r="J1479" s="299">
        <f t="shared" si="161"/>
        <v>93.51036379018612</v>
      </c>
    </row>
    <row r="1480" spans="1:10" s="129" customFormat="1" ht="12.75">
      <c r="A1480" s="133"/>
      <c r="B1480" s="130"/>
      <c r="C1480" s="130" t="s">
        <v>19</v>
      </c>
      <c r="D1480" s="133" t="s">
        <v>1838</v>
      </c>
      <c r="E1480" s="270" t="s">
        <v>560</v>
      </c>
      <c r="F1480" s="131" t="s">
        <v>358</v>
      </c>
      <c r="G1480" s="161">
        <v>234000</v>
      </c>
      <c r="H1480" s="161">
        <v>234000</v>
      </c>
      <c r="I1480" s="132">
        <v>221058.5</v>
      </c>
      <c r="J1480" s="301">
        <f t="shared" si="161"/>
        <v>94.46944444444443</v>
      </c>
    </row>
    <row r="1481" spans="1:10" s="129" customFormat="1" ht="12.75">
      <c r="A1481" s="133"/>
      <c r="B1481" s="130"/>
      <c r="C1481" s="130" t="s">
        <v>19</v>
      </c>
      <c r="D1481" s="133" t="s">
        <v>1839</v>
      </c>
      <c r="E1481" s="270" t="s">
        <v>1115</v>
      </c>
      <c r="F1481" s="131" t="s">
        <v>359</v>
      </c>
      <c r="G1481" s="161">
        <v>2400</v>
      </c>
      <c r="H1481" s="161">
        <v>2400</v>
      </c>
      <c r="I1481" s="132">
        <v>0</v>
      </c>
      <c r="J1481" s="301" t="str">
        <f t="shared" si="161"/>
        <v>-</v>
      </c>
    </row>
    <row r="1482" spans="1:10" s="129" customFormat="1" ht="12.75">
      <c r="A1482" s="133"/>
      <c r="B1482" s="130"/>
      <c r="C1482" s="130"/>
      <c r="D1482" s="133"/>
      <c r="E1482" s="133" t="s">
        <v>1114</v>
      </c>
      <c r="F1482" s="131" t="s">
        <v>362</v>
      </c>
      <c r="G1482" s="160">
        <f>0+G$1483</f>
        <v>5380</v>
      </c>
      <c r="H1482" s="160">
        <f>0+H$1483</f>
        <v>5380</v>
      </c>
      <c r="I1482" s="160">
        <f>0+I$1483</f>
        <v>0</v>
      </c>
      <c r="J1482" s="299" t="str">
        <f t="shared" si="161"/>
        <v>-</v>
      </c>
    </row>
    <row r="1483" spans="1:10" s="129" customFormat="1" ht="12.75">
      <c r="A1483" s="133"/>
      <c r="B1483" s="130"/>
      <c r="C1483" s="130" t="s">
        <v>19</v>
      </c>
      <c r="D1483" s="133" t="s">
        <v>1840</v>
      </c>
      <c r="E1483" s="270" t="s">
        <v>1117</v>
      </c>
      <c r="F1483" s="131" t="s">
        <v>362</v>
      </c>
      <c r="G1483" s="161">
        <v>5380</v>
      </c>
      <c r="H1483" s="161">
        <v>5380</v>
      </c>
      <c r="I1483" s="132">
        <v>0</v>
      </c>
      <c r="J1483" s="301" t="str">
        <f t="shared" si="161"/>
        <v>-</v>
      </c>
    </row>
    <row r="1484" spans="1:10" s="129" customFormat="1" ht="12.75">
      <c r="A1484" s="133"/>
      <c r="B1484" s="130"/>
      <c r="C1484" s="130"/>
      <c r="D1484" s="133"/>
      <c r="E1484" s="133" t="s">
        <v>561</v>
      </c>
      <c r="F1484" s="131" t="s">
        <v>363</v>
      </c>
      <c r="G1484" s="160">
        <f>0+G$1485+G$1486</f>
        <v>35500</v>
      </c>
      <c r="H1484" s="160">
        <f>0+H$1485+H$1486</f>
        <v>35500</v>
      </c>
      <c r="I1484" s="160">
        <f>0+I$1485+I$1486</f>
        <v>33600.9</v>
      </c>
      <c r="J1484" s="299">
        <f t="shared" si="161"/>
        <v>94.65042253521128</v>
      </c>
    </row>
    <row r="1485" spans="1:10" s="129" customFormat="1" ht="12.75">
      <c r="A1485" s="133"/>
      <c r="B1485" s="130"/>
      <c r="C1485" s="130" t="s">
        <v>19</v>
      </c>
      <c r="D1485" s="133" t="s">
        <v>1841</v>
      </c>
      <c r="E1485" s="270" t="s">
        <v>563</v>
      </c>
      <c r="F1485" s="131" t="s">
        <v>365</v>
      </c>
      <c r="G1485" s="161">
        <v>31500</v>
      </c>
      <c r="H1485" s="161">
        <v>31500</v>
      </c>
      <c r="I1485" s="132">
        <v>29842.9</v>
      </c>
      <c r="J1485" s="301">
        <f t="shared" si="161"/>
        <v>94.73936507936507</v>
      </c>
    </row>
    <row r="1486" spans="1:10" s="129" customFormat="1" ht="25.5">
      <c r="A1486" s="133"/>
      <c r="B1486" s="130"/>
      <c r="C1486" s="130" t="s">
        <v>19</v>
      </c>
      <c r="D1486" s="133" t="s">
        <v>1842</v>
      </c>
      <c r="E1486" s="270" t="s">
        <v>565</v>
      </c>
      <c r="F1486" s="131" t="s">
        <v>366</v>
      </c>
      <c r="G1486" s="161">
        <v>4000</v>
      </c>
      <c r="H1486" s="161">
        <v>4000</v>
      </c>
      <c r="I1486" s="132">
        <v>3758</v>
      </c>
      <c r="J1486" s="301">
        <f t="shared" si="161"/>
        <v>93.95</v>
      </c>
    </row>
    <row r="1487" spans="1:10" s="129" customFormat="1" ht="12.75">
      <c r="A1487" s="133" t="s">
        <v>1843</v>
      </c>
      <c r="B1487" s="130" t="s">
        <v>1472</v>
      </c>
      <c r="C1487" s="130"/>
      <c r="D1487" s="133"/>
      <c r="E1487" s="133"/>
      <c r="F1487" s="133" t="s">
        <v>1148</v>
      </c>
      <c r="G1487" s="160">
        <f>0+G$1489+G$1490+G$1491+G$1493+G$1494+G$1495+G$1496+G$1497+G$1499+G$1500+G$1501+G$1502+G$1503+G$1504+G$1506+G$1508</f>
        <v>728300</v>
      </c>
      <c r="H1487" s="160">
        <f>0+H$1489+H$1490+H$1491+H$1493+H$1494+H$1495+H$1496+H$1497+H$1499+H$1500+H$1501+H$1502+H$1503+H$1504+H$1506+H$1508</f>
        <v>728300</v>
      </c>
      <c r="I1487" s="160">
        <f>0+I$1489+I$1490+I$1491+I$1493+I$1494+I$1495+I$1496+I$1497+I$1499+I$1500+I$1501+I$1502+I$1503+I$1504+I$1506+I$1508</f>
        <v>228049</v>
      </c>
      <c r="J1487" s="299">
        <f t="shared" si="161"/>
        <v>31.31250858162845</v>
      </c>
    </row>
    <row r="1488" spans="1:10" s="129" customFormat="1" ht="12.75">
      <c r="A1488" s="133"/>
      <c r="B1488" s="130"/>
      <c r="C1488" s="130"/>
      <c r="D1488" s="133"/>
      <c r="E1488" s="133" t="s">
        <v>566</v>
      </c>
      <c r="F1488" s="131" t="s">
        <v>368</v>
      </c>
      <c r="G1488" s="160">
        <f>0+G$1489+G$1490+G$1491</f>
        <v>20300</v>
      </c>
      <c r="H1488" s="160">
        <f>0+H$1489+H$1490+H$1491</f>
        <v>20300</v>
      </c>
      <c r="I1488" s="160">
        <f>0+I$1489+I$1490+I$1491</f>
        <v>15799</v>
      </c>
      <c r="J1488" s="299">
        <f t="shared" si="161"/>
        <v>77.82758620689656</v>
      </c>
    </row>
    <row r="1489" spans="1:10" s="129" customFormat="1" ht="12.75">
      <c r="A1489" s="133"/>
      <c r="B1489" s="130"/>
      <c r="C1489" s="130" t="s">
        <v>19</v>
      </c>
      <c r="D1489" s="133" t="s">
        <v>1844</v>
      </c>
      <c r="E1489" s="270" t="s">
        <v>568</v>
      </c>
      <c r="F1489" s="131" t="s">
        <v>369</v>
      </c>
      <c r="G1489" s="161">
        <v>5000</v>
      </c>
      <c r="H1489" s="161">
        <v>5000</v>
      </c>
      <c r="I1489" s="132">
        <v>3500</v>
      </c>
      <c r="J1489" s="301">
        <f t="shared" si="161"/>
        <v>70</v>
      </c>
    </row>
    <row r="1490" spans="1:10" s="129" customFormat="1" ht="25.5">
      <c r="A1490" s="133"/>
      <c r="B1490" s="130"/>
      <c r="C1490" s="130" t="s">
        <v>19</v>
      </c>
      <c r="D1490" s="133" t="s">
        <v>1845</v>
      </c>
      <c r="E1490" s="270" t="s">
        <v>1196</v>
      </c>
      <c r="F1490" s="131" t="s">
        <v>370</v>
      </c>
      <c r="G1490" s="161">
        <v>12300</v>
      </c>
      <c r="H1490" s="161">
        <v>12300</v>
      </c>
      <c r="I1490" s="132">
        <v>12299</v>
      </c>
      <c r="J1490" s="301">
        <f t="shared" si="161"/>
        <v>99.99186991869918</v>
      </c>
    </row>
    <row r="1491" spans="1:10" s="129" customFormat="1" ht="12.75">
      <c r="A1491" s="133"/>
      <c r="B1491" s="130"/>
      <c r="C1491" s="130" t="s">
        <v>19</v>
      </c>
      <c r="D1491" s="133" t="s">
        <v>1846</v>
      </c>
      <c r="E1491" s="270" t="s">
        <v>1129</v>
      </c>
      <c r="F1491" s="131" t="s">
        <v>371</v>
      </c>
      <c r="G1491" s="161">
        <v>3000</v>
      </c>
      <c r="H1491" s="161">
        <v>3000</v>
      </c>
      <c r="I1491" s="132">
        <v>0</v>
      </c>
      <c r="J1491" s="301" t="str">
        <f t="shared" si="161"/>
        <v>-</v>
      </c>
    </row>
    <row r="1492" spans="1:10" s="129" customFormat="1" ht="12.75">
      <c r="A1492" s="133"/>
      <c r="B1492" s="130"/>
      <c r="C1492" s="130"/>
      <c r="D1492" s="133"/>
      <c r="E1492" s="133" t="s">
        <v>569</v>
      </c>
      <c r="F1492" s="131" t="s">
        <v>373</v>
      </c>
      <c r="G1492" s="160">
        <f>0+G$1493+G$1494+G$1495+G$1496+G$1497</f>
        <v>249000</v>
      </c>
      <c r="H1492" s="160">
        <f>0+H$1493+H$1494+H$1495+H$1496+H$1497</f>
        <v>249000</v>
      </c>
      <c r="I1492" s="160">
        <f>0+I$1493+I$1494+I$1495+I$1496+I$1497</f>
        <v>35250</v>
      </c>
      <c r="J1492" s="299">
        <f t="shared" si="161"/>
        <v>14.156626506024098</v>
      </c>
    </row>
    <row r="1493" spans="1:10" s="129" customFormat="1" ht="12.75">
      <c r="A1493" s="133"/>
      <c r="B1493" s="130"/>
      <c r="C1493" s="130" t="s">
        <v>19</v>
      </c>
      <c r="D1493" s="133" t="s">
        <v>1847</v>
      </c>
      <c r="E1493" s="270" t="s">
        <v>1025</v>
      </c>
      <c r="F1493" s="131" t="s">
        <v>374</v>
      </c>
      <c r="G1493" s="161">
        <v>24000</v>
      </c>
      <c r="H1493" s="161">
        <v>24000</v>
      </c>
      <c r="I1493" s="132">
        <v>5500</v>
      </c>
      <c r="J1493" s="301">
        <f t="shared" si="161"/>
        <v>22.916666666666664</v>
      </c>
    </row>
    <row r="1494" spans="1:10" s="129" customFormat="1" ht="12.75">
      <c r="A1494" s="133"/>
      <c r="B1494" s="130"/>
      <c r="C1494" s="130" t="s">
        <v>19</v>
      </c>
      <c r="D1494" s="133" t="s">
        <v>1848</v>
      </c>
      <c r="E1494" s="270" t="s">
        <v>1150</v>
      </c>
      <c r="F1494" s="131" t="s">
        <v>375</v>
      </c>
      <c r="G1494" s="161">
        <v>10000</v>
      </c>
      <c r="H1494" s="161">
        <v>10000</v>
      </c>
      <c r="I1494" s="132">
        <v>4950</v>
      </c>
      <c r="J1494" s="301">
        <f t="shared" si="161"/>
        <v>49.5</v>
      </c>
    </row>
    <row r="1495" spans="1:10" s="129" customFormat="1" ht="12.75">
      <c r="A1495" s="133"/>
      <c r="B1495" s="130"/>
      <c r="C1495" s="130" t="s">
        <v>19</v>
      </c>
      <c r="D1495" s="133" t="s">
        <v>1849</v>
      </c>
      <c r="E1495" s="270" t="s">
        <v>571</v>
      </c>
      <c r="F1495" s="131" t="s">
        <v>376</v>
      </c>
      <c r="G1495" s="161">
        <v>140000</v>
      </c>
      <c r="H1495" s="161">
        <v>140000</v>
      </c>
      <c r="I1495" s="132">
        <v>4000</v>
      </c>
      <c r="J1495" s="301">
        <f t="shared" si="161"/>
        <v>2.857142857142857</v>
      </c>
    </row>
    <row r="1496" spans="1:10" s="129" customFormat="1" ht="25.5">
      <c r="A1496" s="133"/>
      <c r="B1496" s="130"/>
      <c r="C1496" s="130" t="s">
        <v>19</v>
      </c>
      <c r="D1496" s="133" t="s">
        <v>1850</v>
      </c>
      <c r="E1496" s="270" t="s">
        <v>1165</v>
      </c>
      <c r="F1496" s="131" t="s">
        <v>377</v>
      </c>
      <c r="G1496" s="161">
        <v>65000</v>
      </c>
      <c r="H1496" s="161">
        <v>65000</v>
      </c>
      <c r="I1496" s="132">
        <v>14000</v>
      </c>
      <c r="J1496" s="301">
        <f t="shared" si="161"/>
        <v>21.53846153846154</v>
      </c>
    </row>
    <row r="1497" spans="1:10" s="129" customFormat="1" ht="12.75">
      <c r="A1497" s="133"/>
      <c r="B1497" s="130"/>
      <c r="C1497" s="130" t="s">
        <v>19</v>
      </c>
      <c r="D1497" s="133" t="s">
        <v>1851</v>
      </c>
      <c r="E1497" s="270" t="s">
        <v>806</v>
      </c>
      <c r="F1497" s="131" t="s">
        <v>378</v>
      </c>
      <c r="G1497" s="161">
        <v>10000</v>
      </c>
      <c r="H1497" s="161">
        <v>10000</v>
      </c>
      <c r="I1497" s="132">
        <v>6800</v>
      </c>
      <c r="J1497" s="301">
        <f t="shared" si="161"/>
        <v>68</v>
      </c>
    </row>
    <row r="1498" spans="1:10" s="129" customFormat="1" ht="12.75">
      <c r="A1498" s="133"/>
      <c r="B1498" s="130"/>
      <c r="C1498" s="130"/>
      <c r="D1498" s="133"/>
      <c r="E1498" s="133" t="s">
        <v>543</v>
      </c>
      <c r="F1498" s="131" t="s">
        <v>380</v>
      </c>
      <c r="G1498" s="160">
        <f>0+G$1499+G$1500+G$1501+G$1502+G$1503+G$1504</f>
        <v>450000</v>
      </c>
      <c r="H1498" s="160">
        <f>0+H$1499+H$1500+H$1501+H$1502+H$1503+H$1504</f>
        <v>450000</v>
      </c>
      <c r="I1498" s="160">
        <f>0+I$1499+I$1500+I$1501+I$1502+I$1503+I$1504</f>
        <v>176250</v>
      </c>
      <c r="J1498" s="299">
        <f t="shared" si="161"/>
        <v>39.166666666666664</v>
      </c>
    </row>
    <row r="1499" spans="1:10" s="129" customFormat="1" ht="12.75">
      <c r="A1499" s="133"/>
      <c r="B1499" s="130"/>
      <c r="C1499" s="130" t="s">
        <v>19</v>
      </c>
      <c r="D1499" s="133" t="s">
        <v>1852</v>
      </c>
      <c r="E1499" s="270" t="s">
        <v>819</v>
      </c>
      <c r="F1499" s="131" t="s">
        <v>381</v>
      </c>
      <c r="G1499" s="161">
        <v>25000</v>
      </c>
      <c r="H1499" s="161">
        <v>25000</v>
      </c>
      <c r="I1499" s="132">
        <v>3000</v>
      </c>
      <c r="J1499" s="301">
        <f t="shared" si="161"/>
        <v>12</v>
      </c>
    </row>
    <row r="1500" spans="1:10" s="129" customFormat="1" ht="12.75">
      <c r="A1500" s="133"/>
      <c r="B1500" s="130"/>
      <c r="C1500" s="130" t="s">
        <v>19</v>
      </c>
      <c r="D1500" s="133" t="s">
        <v>1853</v>
      </c>
      <c r="E1500" s="270" t="s">
        <v>800</v>
      </c>
      <c r="F1500" s="131" t="s">
        <v>382</v>
      </c>
      <c r="G1500" s="161">
        <v>200000</v>
      </c>
      <c r="H1500" s="161">
        <v>200000</v>
      </c>
      <c r="I1500" s="132">
        <v>114000</v>
      </c>
      <c r="J1500" s="301">
        <f t="shared" si="161"/>
        <v>56.99999999999999</v>
      </c>
    </row>
    <row r="1501" spans="1:10" s="129" customFormat="1" ht="12.75">
      <c r="A1501" s="133"/>
      <c r="B1501" s="130"/>
      <c r="C1501" s="130" t="s">
        <v>19</v>
      </c>
      <c r="D1501" s="133" t="s">
        <v>1854</v>
      </c>
      <c r="E1501" s="270" t="s">
        <v>809</v>
      </c>
      <c r="F1501" s="131" t="s">
        <v>384</v>
      </c>
      <c r="G1501" s="161">
        <v>60000</v>
      </c>
      <c r="H1501" s="161">
        <v>60000</v>
      </c>
      <c r="I1501" s="132">
        <v>4100</v>
      </c>
      <c r="J1501" s="301">
        <f t="shared" si="161"/>
        <v>6.833333333333333</v>
      </c>
    </row>
    <row r="1502" spans="1:10" s="129" customFormat="1" ht="12.75">
      <c r="A1502" s="133"/>
      <c r="B1502" s="130"/>
      <c r="C1502" s="130" t="s">
        <v>19</v>
      </c>
      <c r="D1502" s="133" t="s">
        <v>1855</v>
      </c>
      <c r="E1502" s="270" t="s">
        <v>545</v>
      </c>
      <c r="F1502" s="131" t="s">
        <v>387</v>
      </c>
      <c r="G1502" s="161">
        <v>20000</v>
      </c>
      <c r="H1502" s="161">
        <v>20000</v>
      </c>
      <c r="I1502" s="132">
        <v>7850</v>
      </c>
      <c r="J1502" s="301">
        <f t="shared" si="161"/>
        <v>39.25</v>
      </c>
    </row>
    <row r="1503" spans="1:10" s="129" customFormat="1" ht="12.75">
      <c r="A1503" s="133"/>
      <c r="B1503" s="130"/>
      <c r="C1503" s="130" t="s">
        <v>19</v>
      </c>
      <c r="D1503" s="133" t="s">
        <v>1856</v>
      </c>
      <c r="E1503" s="270" t="s">
        <v>1175</v>
      </c>
      <c r="F1503" s="131" t="s">
        <v>388</v>
      </c>
      <c r="G1503" s="161">
        <v>5000</v>
      </c>
      <c r="H1503" s="161">
        <v>5000</v>
      </c>
      <c r="I1503" s="132">
        <v>4000</v>
      </c>
      <c r="J1503" s="301">
        <f t="shared" si="161"/>
        <v>80</v>
      </c>
    </row>
    <row r="1504" spans="1:10" s="129" customFormat="1" ht="12.75">
      <c r="A1504" s="133"/>
      <c r="B1504" s="130"/>
      <c r="C1504" s="130" t="s">
        <v>19</v>
      </c>
      <c r="D1504" s="133" t="s">
        <v>1857</v>
      </c>
      <c r="E1504" s="270" t="s">
        <v>572</v>
      </c>
      <c r="F1504" s="131" t="s">
        <v>389</v>
      </c>
      <c r="G1504" s="161">
        <v>140000</v>
      </c>
      <c r="H1504" s="161">
        <v>140000</v>
      </c>
      <c r="I1504" s="132">
        <v>43300</v>
      </c>
      <c r="J1504" s="301">
        <f t="shared" si="161"/>
        <v>30.928571428571427</v>
      </c>
    </row>
    <row r="1505" spans="1:10" s="129" customFormat="1" ht="12.75">
      <c r="A1505" s="133"/>
      <c r="B1505" s="130"/>
      <c r="C1505" s="130"/>
      <c r="D1505" s="133"/>
      <c r="E1505" s="133" t="s">
        <v>550</v>
      </c>
      <c r="F1505" s="131" t="s">
        <v>391</v>
      </c>
      <c r="G1505" s="160">
        <f>0+G$1506</f>
        <v>2000</v>
      </c>
      <c r="H1505" s="160">
        <f>0+H$1506</f>
        <v>2000</v>
      </c>
      <c r="I1505" s="160">
        <f>0+I$1506</f>
        <v>0</v>
      </c>
      <c r="J1505" s="299" t="str">
        <f t="shared" si="161"/>
        <v>-</v>
      </c>
    </row>
    <row r="1506" spans="1:10" s="129" customFormat="1" ht="12.75">
      <c r="A1506" s="133"/>
      <c r="B1506" s="130"/>
      <c r="C1506" s="130" t="s">
        <v>19</v>
      </c>
      <c r="D1506" s="133" t="s">
        <v>1858</v>
      </c>
      <c r="E1506" s="270" t="s">
        <v>1126</v>
      </c>
      <c r="F1506" s="131" t="s">
        <v>393</v>
      </c>
      <c r="G1506" s="161">
        <v>2000</v>
      </c>
      <c r="H1506" s="161">
        <v>2000</v>
      </c>
      <c r="I1506" s="132">
        <v>0</v>
      </c>
      <c r="J1506" s="301" t="str">
        <f t="shared" si="161"/>
        <v>-</v>
      </c>
    </row>
    <row r="1507" spans="1:10" s="129" customFormat="1" ht="12.75">
      <c r="A1507" s="133"/>
      <c r="B1507" s="130"/>
      <c r="C1507" s="130"/>
      <c r="D1507" s="133"/>
      <c r="E1507" s="133" t="s">
        <v>619</v>
      </c>
      <c r="F1507" s="131" t="s">
        <v>404</v>
      </c>
      <c r="G1507" s="160">
        <f>0+G$1508</f>
        <v>7000</v>
      </c>
      <c r="H1507" s="160">
        <f>0+H$1508</f>
        <v>7000</v>
      </c>
      <c r="I1507" s="160">
        <f>0+I$1508</f>
        <v>750</v>
      </c>
      <c r="J1507" s="299">
        <f t="shared" si="161"/>
        <v>10.714285714285714</v>
      </c>
    </row>
    <row r="1508" spans="1:10" s="129" customFormat="1" ht="12.75">
      <c r="A1508" s="133"/>
      <c r="B1508" s="130"/>
      <c r="C1508" s="130" t="s">
        <v>19</v>
      </c>
      <c r="D1508" s="133" t="s">
        <v>1859</v>
      </c>
      <c r="E1508" s="270" t="s">
        <v>1134</v>
      </c>
      <c r="F1508" s="131" t="s">
        <v>405</v>
      </c>
      <c r="G1508" s="161">
        <v>7000</v>
      </c>
      <c r="H1508" s="161">
        <v>7000</v>
      </c>
      <c r="I1508" s="132">
        <v>750</v>
      </c>
      <c r="J1508" s="301">
        <f t="shared" si="161"/>
        <v>10.714285714285714</v>
      </c>
    </row>
    <row r="1509" spans="1:10" s="129" customFormat="1" ht="25.5">
      <c r="A1509" s="133" t="s">
        <v>1860</v>
      </c>
      <c r="B1509" s="130" t="s">
        <v>1472</v>
      </c>
      <c r="C1509" s="130"/>
      <c r="D1509" s="133"/>
      <c r="E1509" s="133"/>
      <c r="F1509" s="159" t="s">
        <v>1686</v>
      </c>
      <c r="G1509" s="160">
        <f>0+G$1511+G$1512+G$1513+G$1515+G$1517</f>
        <v>310000</v>
      </c>
      <c r="H1509" s="160">
        <f>0+H$1511+H$1512+H$1513+H$1515+H$1517</f>
        <v>310000</v>
      </c>
      <c r="I1509" s="160">
        <f>0+I$1511+I$1512+I$1513+I$1515+I$1517</f>
        <v>17044.09</v>
      </c>
      <c r="J1509" s="299">
        <f t="shared" si="161"/>
        <v>5.4980935483870965</v>
      </c>
    </row>
    <row r="1510" spans="1:10" s="129" customFormat="1" ht="12.75">
      <c r="A1510" s="133"/>
      <c r="B1510" s="130"/>
      <c r="C1510" s="130"/>
      <c r="D1510" s="133"/>
      <c r="E1510" s="133" t="s">
        <v>543</v>
      </c>
      <c r="F1510" s="131" t="s">
        <v>380</v>
      </c>
      <c r="G1510" s="160">
        <f>0+G$1511+G$1512+G$1513</f>
        <v>260000</v>
      </c>
      <c r="H1510" s="160">
        <f>0+H$1511+H$1512+H$1513</f>
        <v>260000</v>
      </c>
      <c r="I1510" s="160">
        <f>0+I$1511+I$1512+I$1513</f>
        <v>14544.09</v>
      </c>
      <c r="J1510" s="299">
        <f t="shared" si="161"/>
        <v>5.593880769230769</v>
      </c>
    </row>
    <row r="1511" spans="1:10" s="129" customFormat="1" ht="12.75">
      <c r="A1511" s="133"/>
      <c r="B1511" s="130"/>
      <c r="C1511" s="130" t="s">
        <v>19</v>
      </c>
      <c r="D1511" s="133" t="s">
        <v>1861</v>
      </c>
      <c r="E1511" s="270" t="s">
        <v>544</v>
      </c>
      <c r="F1511" s="131" t="s">
        <v>383</v>
      </c>
      <c r="G1511" s="161">
        <v>40000</v>
      </c>
      <c r="H1511" s="161">
        <v>40000</v>
      </c>
      <c r="I1511" s="132">
        <v>9900</v>
      </c>
      <c r="J1511" s="301">
        <f t="shared" si="161"/>
        <v>24.75</v>
      </c>
    </row>
    <row r="1512" spans="1:10" s="129" customFormat="1" ht="12.75">
      <c r="A1512" s="133"/>
      <c r="B1512" s="130"/>
      <c r="C1512" s="130" t="s">
        <v>19</v>
      </c>
      <c r="D1512" s="133" t="s">
        <v>1862</v>
      </c>
      <c r="E1512" s="270" t="s">
        <v>545</v>
      </c>
      <c r="F1512" s="131" t="s">
        <v>387</v>
      </c>
      <c r="G1512" s="161">
        <v>70000</v>
      </c>
      <c r="H1512" s="161">
        <v>70000</v>
      </c>
      <c r="I1512" s="132">
        <v>3594.09</v>
      </c>
      <c r="J1512" s="301">
        <f t="shared" si="161"/>
        <v>5.134414285714286</v>
      </c>
    </row>
    <row r="1513" spans="1:10" s="129" customFormat="1" ht="12.75">
      <c r="A1513" s="133"/>
      <c r="B1513" s="130"/>
      <c r="C1513" s="130" t="s">
        <v>19</v>
      </c>
      <c r="D1513" s="133" t="s">
        <v>1863</v>
      </c>
      <c r="E1513" s="270" t="s">
        <v>572</v>
      </c>
      <c r="F1513" s="131" t="s">
        <v>389</v>
      </c>
      <c r="G1513" s="161">
        <v>150000</v>
      </c>
      <c r="H1513" s="161">
        <v>150000</v>
      </c>
      <c r="I1513" s="132">
        <v>1050</v>
      </c>
      <c r="J1513" s="301">
        <f t="shared" si="161"/>
        <v>0.7000000000000001</v>
      </c>
    </row>
    <row r="1514" spans="1:10" s="129" customFormat="1" ht="12.75">
      <c r="A1514" s="133"/>
      <c r="B1514" s="130"/>
      <c r="C1514" s="130"/>
      <c r="D1514" s="133"/>
      <c r="E1514" s="133" t="s">
        <v>1042</v>
      </c>
      <c r="F1514" s="131" t="s">
        <v>390</v>
      </c>
      <c r="G1514" s="160">
        <f>0+G$1515</f>
        <v>30000</v>
      </c>
      <c r="H1514" s="160">
        <f>0+H$1515</f>
        <v>30000</v>
      </c>
      <c r="I1514" s="160">
        <f>0+I$1515</f>
        <v>2500</v>
      </c>
      <c r="J1514" s="299">
        <f t="shared" si="161"/>
        <v>8.333333333333332</v>
      </c>
    </row>
    <row r="1515" spans="1:10" s="129" customFormat="1" ht="12.75">
      <c r="A1515" s="133"/>
      <c r="B1515" s="130"/>
      <c r="C1515" s="130" t="s">
        <v>19</v>
      </c>
      <c r="D1515" s="133" t="s">
        <v>1864</v>
      </c>
      <c r="E1515" s="270" t="s">
        <v>1044</v>
      </c>
      <c r="F1515" s="131" t="s">
        <v>390</v>
      </c>
      <c r="G1515" s="161">
        <v>30000</v>
      </c>
      <c r="H1515" s="161">
        <v>30000</v>
      </c>
      <c r="I1515" s="132">
        <v>2500</v>
      </c>
      <c r="J1515" s="301">
        <f t="shared" si="161"/>
        <v>8.333333333333332</v>
      </c>
    </row>
    <row r="1516" spans="1:10" s="129" customFormat="1" ht="12.75">
      <c r="A1516" s="133"/>
      <c r="B1516" s="130"/>
      <c r="C1516" s="130"/>
      <c r="D1516" s="133"/>
      <c r="E1516" s="133" t="s">
        <v>550</v>
      </c>
      <c r="F1516" s="131" t="s">
        <v>391</v>
      </c>
      <c r="G1516" s="160">
        <f>0+G$1517</f>
        <v>20000</v>
      </c>
      <c r="H1516" s="160">
        <f>0+H$1517</f>
        <v>20000</v>
      </c>
      <c r="I1516" s="160">
        <f>0+I$1517</f>
        <v>0</v>
      </c>
      <c r="J1516" s="299" t="str">
        <f t="shared" si="161"/>
        <v>-</v>
      </c>
    </row>
    <row r="1517" spans="1:10" s="129" customFormat="1" ht="25.5">
      <c r="A1517" s="133"/>
      <c r="B1517" s="130"/>
      <c r="C1517" s="130" t="s">
        <v>19</v>
      </c>
      <c r="D1517" s="133" t="s">
        <v>1865</v>
      </c>
      <c r="E1517" s="270" t="s">
        <v>952</v>
      </c>
      <c r="F1517" s="131" t="s">
        <v>392</v>
      </c>
      <c r="G1517" s="161">
        <v>20000</v>
      </c>
      <c r="H1517" s="161">
        <v>20000</v>
      </c>
      <c r="I1517" s="132">
        <v>0</v>
      </c>
      <c r="J1517" s="301" t="str">
        <f t="shared" si="161"/>
        <v>-</v>
      </c>
    </row>
    <row r="1518" spans="1:10" s="129" customFormat="1" ht="12.75">
      <c r="A1518" s="133" t="s">
        <v>1866</v>
      </c>
      <c r="B1518" s="130" t="s">
        <v>1472</v>
      </c>
      <c r="C1518" s="130"/>
      <c r="D1518" s="133"/>
      <c r="E1518" s="133"/>
      <c r="F1518" s="159" t="s">
        <v>1138</v>
      </c>
      <c r="G1518" s="160">
        <f>0+G$1520+G$1522+G$1523+G$1524</f>
        <v>135000</v>
      </c>
      <c r="H1518" s="160">
        <f>0+H$1520+H$1522+H$1523+H$1524</f>
        <v>135000</v>
      </c>
      <c r="I1518" s="160">
        <f>0+I$1520+I$1522+I$1523+I$1524</f>
        <v>48560</v>
      </c>
      <c r="J1518" s="299">
        <f t="shared" si="161"/>
        <v>35.97037037037037</v>
      </c>
    </row>
    <row r="1519" spans="1:10" s="129" customFormat="1" ht="12.75">
      <c r="A1519" s="133"/>
      <c r="B1519" s="130"/>
      <c r="C1519" s="130"/>
      <c r="D1519" s="133"/>
      <c r="E1519" s="133" t="s">
        <v>1867</v>
      </c>
      <c r="F1519" s="131" t="s">
        <v>438</v>
      </c>
      <c r="G1519" s="160">
        <f>0+G$1520</f>
        <v>6000</v>
      </c>
      <c r="H1519" s="160">
        <f>0+H$1520</f>
        <v>6000</v>
      </c>
      <c r="I1519" s="160">
        <f>0+I$1520</f>
        <v>6000</v>
      </c>
      <c r="J1519" s="299">
        <f t="shared" si="161"/>
        <v>100</v>
      </c>
    </row>
    <row r="1520" spans="1:10" s="129" customFormat="1" ht="12.75">
      <c r="A1520" s="133"/>
      <c r="B1520" s="130"/>
      <c r="C1520" s="130" t="s">
        <v>321</v>
      </c>
      <c r="D1520" s="133" t="s">
        <v>1868</v>
      </c>
      <c r="E1520" s="270" t="s">
        <v>1869</v>
      </c>
      <c r="F1520" s="131" t="s">
        <v>439</v>
      </c>
      <c r="G1520" s="161">
        <v>6000</v>
      </c>
      <c r="H1520" s="161">
        <v>6000</v>
      </c>
      <c r="I1520" s="132">
        <v>6000</v>
      </c>
      <c r="J1520" s="301">
        <f t="shared" si="161"/>
        <v>100</v>
      </c>
    </row>
    <row r="1521" spans="1:10" s="129" customFormat="1" ht="12.75">
      <c r="A1521" s="133"/>
      <c r="B1521" s="130"/>
      <c r="C1521" s="130"/>
      <c r="D1521" s="133"/>
      <c r="E1521" s="133" t="s">
        <v>812</v>
      </c>
      <c r="F1521" s="131" t="s">
        <v>445</v>
      </c>
      <c r="G1521" s="160">
        <f>0+G$1522+G$1523+G$1524</f>
        <v>129000</v>
      </c>
      <c r="H1521" s="160">
        <f>0+H$1522+H$1523+H$1524</f>
        <v>129000</v>
      </c>
      <c r="I1521" s="160">
        <f>0+I$1522+I$1523+I$1524</f>
        <v>42560</v>
      </c>
      <c r="J1521" s="299">
        <f t="shared" si="161"/>
        <v>32.992248062015506</v>
      </c>
    </row>
    <row r="1522" spans="1:10" s="129" customFormat="1" ht="12.75">
      <c r="A1522" s="133"/>
      <c r="B1522" s="130"/>
      <c r="C1522" s="130" t="s">
        <v>321</v>
      </c>
      <c r="D1522" s="133" t="s">
        <v>1870</v>
      </c>
      <c r="E1522" s="270" t="s">
        <v>1032</v>
      </c>
      <c r="F1522" s="131" t="s">
        <v>446</v>
      </c>
      <c r="G1522" s="161">
        <v>60000</v>
      </c>
      <c r="H1522" s="161">
        <v>60000</v>
      </c>
      <c r="I1522" s="132">
        <v>10900</v>
      </c>
      <c r="J1522" s="301">
        <f t="shared" si="161"/>
        <v>18.166666666666668</v>
      </c>
    </row>
    <row r="1523" spans="1:10" s="129" customFormat="1" ht="12.75">
      <c r="A1523" s="133"/>
      <c r="B1523" s="130"/>
      <c r="C1523" s="130" t="s">
        <v>321</v>
      </c>
      <c r="D1523" s="133" t="s">
        <v>1871</v>
      </c>
      <c r="E1523" s="270" t="s">
        <v>1036</v>
      </c>
      <c r="F1523" s="131" t="s">
        <v>450</v>
      </c>
      <c r="G1523" s="161">
        <v>29000</v>
      </c>
      <c r="H1523" s="161">
        <v>29000</v>
      </c>
      <c r="I1523" s="132">
        <v>4660</v>
      </c>
      <c r="J1523" s="301">
        <f t="shared" si="161"/>
        <v>16.06896551724138</v>
      </c>
    </row>
    <row r="1524" spans="1:10" s="129" customFormat="1" ht="12.75">
      <c r="A1524" s="133"/>
      <c r="B1524" s="130"/>
      <c r="C1524" s="130" t="s">
        <v>321</v>
      </c>
      <c r="D1524" s="133" t="s">
        <v>1872</v>
      </c>
      <c r="E1524" s="270" t="s">
        <v>814</v>
      </c>
      <c r="F1524" s="131" t="s">
        <v>452</v>
      </c>
      <c r="G1524" s="161">
        <v>40000</v>
      </c>
      <c r="H1524" s="161">
        <v>40000</v>
      </c>
      <c r="I1524" s="132">
        <v>27000</v>
      </c>
      <c r="J1524" s="301">
        <f t="shared" si="161"/>
        <v>67.5</v>
      </c>
    </row>
    <row r="1525" spans="1:10" s="129" customFormat="1" ht="6.75" customHeight="1">
      <c r="A1525" s="133"/>
      <c r="B1525" s="130"/>
      <c r="C1525" s="130"/>
      <c r="D1525" s="133"/>
      <c r="E1525" s="270"/>
      <c r="F1525" s="131"/>
      <c r="G1525" s="161"/>
      <c r="H1525" s="161"/>
      <c r="I1525" s="132"/>
      <c r="J1525" s="301"/>
    </row>
    <row r="1526" spans="1:10" s="129" customFormat="1" ht="25.5">
      <c r="A1526" s="266" t="s">
        <v>2639</v>
      </c>
      <c r="B1526" s="267"/>
      <c r="C1526" s="267"/>
      <c r="D1526" s="266"/>
      <c r="E1526" s="266"/>
      <c r="F1526" s="268" t="s">
        <v>2641</v>
      </c>
      <c r="G1526" s="269">
        <f>G1528</f>
        <v>89304000</v>
      </c>
      <c r="H1526" s="269">
        <f>H1528</f>
        <v>91755490</v>
      </c>
      <c r="I1526" s="269">
        <f>I1528</f>
        <v>88024019.33</v>
      </c>
      <c r="J1526" s="298">
        <f aca="true" t="shared" si="162" ref="J1526:J1592">IF(OR($H1526=0,$I1526=0),"-",$I1526/$H1526*100)</f>
        <v>95.93324533496579</v>
      </c>
    </row>
    <row r="1527" spans="1:10" s="129" customFormat="1" ht="6.75" customHeight="1">
      <c r="A1527" s="133"/>
      <c r="B1527" s="130"/>
      <c r="C1527" s="130"/>
      <c r="D1527" s="133"/>
      <c r="E1527" s="133"/>
      <c r="F1527" s="159"/>
      <c r="G1527" s="160"/>
      <c r="H1527" s="160"/>
      <c r="I1527" s="160"/>
      <c r="J1527" s="299"/>
    </row>
    <row r="1528" spans="1:10" s="129" customFormat="1" ht="25.5">
      <c r="A1528" s="266" t="s">
        <v>2640</v>
      </c>
      <c r="B1528" s="267"/>
      <c r="C1528" s="267"/>
      <c r="D1528" s="266"/>
      <c r="E1528" s="266"/>
      <c r="F1528" s="268" t="s">
        <v>2642</v>
      </c>
      <c r="G1528" s="269">
        <f>G1529+G1560+G1599+G1606+G1627+G1654</f>
        <v>89304000</v>
      </c>
      <c r="H1528" s="269">
        <f>H1529+H1560+H1599+H1606+H1627+H1654</f>
        <v>91755490</v>
      </c>
      <c r="I1528" s="269">
        <f>I1529+I1560+I1599+I1606+I1627+I1654</f>
        <v>88024019.33</v>
      </c>
      <c r="J1528" s="298">
        <f t="shared" si="162"/>
        <v>95.93324533496579</v>
      </c>
    </row>
    <row r="1529" spans="1:10" s="129" customFormat="1" ht="12.75">
      <c r="A1529" s="133" t="s">
        <v>1873</v>
      </c>
      <c r="B1529" s="130"/>
      <c r="C1529" s="130"/>
      <c r="D1529" s="133"/>
      <c r="E1529" s="133"/>
      <c r="F1529" s="159" t="s">
        <v>1874</v>
      </c>
      <c r="G1529" s="160">
        <f>0+G$1530+G$1533+G$1536+G$1539+G$1542+G$1545+G$1548+G$1551+G$1554</f>
        <v>14334000</v>
      </c>
      <c r="H1529" s="160">
        <f>0+H$1530+H$1533+H$1536+H$1539+H$1542+H$1545+H$1548+H$1551+H$1554</f>
        <v>13732950</v>
      </c>
      <c r="I1529" s="160">
        <f>0+I$1530+I$1533+I$1536+I$1539+I$1542+I$1545+I$1548+I$1551+I$1554</f>
        <v>12802106.54</v>
      </c>
      <c r="J1529" s="299">
        <f t="shared" si="162"/>
        <v>93.2218244441289</v>
      </c>
    </row>
    <row r="1530" spans="1:10" s="129" customFormat="1" ht="13.5" customHeight="1">
      <c r="A1530" s="133" t="s">
        <v>1875</v>
      </c>
      <c r="B1530" s="130" t="s">
        <v>1876</v>
      </c>
      <c r="C1530" s="130"/>
      <c r="D1530" s="133"/>
      <c r="E1530" s="133"/>
      <c r="F1530" s="133" t="s">
        <v>1877</v>
      </c>
      <c r="G1530" s="160">
        <f aca="true" t="shared" si="163" ref="G1530:I1531">0+G$1532</f>
        <v>9713000</v>
      </c>
      <c r="H1530" s="160">
        <f t="shared" si="163"/>
        <v>9227350</v>
      </c>
      <c r="I1530" s="160">
        <f t="shared" si="163"/>
        <v>8519267.5</v>
      </c>
      <c r="J1530" s="299">
        <f t="shared" si="162"/>
        <v>92.32626377020487</v>
      </c>
    </row>
    <row r="1531" spans="1:10" s="129" customFormat="1" ht="12.75">
      <c r="A1531" s="133"/>
      <c r="B1531" s="130"/>
      <c r="C1531" s="130"/>
      <c r="D1531" s="133"/>
      <c r="E1531" s="133" t="s">
        <v>552</v>
      </c>
      <c r="F1531" s="131" t="s">
        <v>268</v>
      </c>
      <c r="G1531" s="160">
        <f t="shared" si="163"/>
        <v>9713000</v>
      </c>
      <c r="H1531" s="160">
        <f t="shared" si="163"/>
        <v>9227350</v>
      </c>
      <c r="I1531" s="160">
        <f t="shared" si="163"/>
        <v>8519267.5</v>
      </c>
      <c r="J1531" s="299">
        <f t="shared" si="162"/>
        <v>92.32626377020487</v>
      </c>
    </row>
    <row r="1532" spans="1:10" s="129" customFormat="1" ht="12.75">
      <c r="A1532" s="133"/>
      <c r="B1532" s="130"/>
      <c r="C1532" s="130" t="s">
        <v>19</v>
      </c>
      <c r="D1532" s="133" t="s">
        <v>1878</v>
      </c>
      <c r="E1532" s="270" t="s">
        <v>553</v>
      </c>
      <c r="F1532" s="131" t="s">
        <v>425</v>
      </c>
      <c r="G1532" s="161">
        <v>9713000</v>
      </c>
      <c r="H1532" s="161">
        <v>9227350</v>
      </c>
      <c r="I1532" s="132">
        <v>8519267.5</v>
      </c>
      <c r="J1532" s="301">
        <f t="shared" si="162"/>
        <v>92.32626377020487</v>
      </c>
    </row>
    <row r="1533" spans="1:10" s="129" customFormat="1" ht="12.75">
      <c r="A1533" s="133" t="s">
        <v>1879</v>
      </c>
      <c r="B1533" s="130" t="s">
        <v>1876</v>
      </c>
      <c r="C1533" s="130"/>
      <c r="D1533" s="133"/>
      <c r="E1533" s="133"/>
      <c r="F1533" s="159" t="s">
        <v>1880</v>
      </c>
      <c r="G1533" s="160">
        <f aca="true" t="shared" si="164" ref="G1533:I1534">0+G$1535</f>
        <v>1300000</v>
      </c>
      <c r="H1533" s="160">
        <f t="shared" si="164"/>
        <v>1235000</v>
      </c>
      <c r="I1533" s="160">
        <f t="shared" si="164"/>
        <v>1198220</v>
      </c>
      <c r="J1533" s="299">
        <f t="shared" si="162"/>
        <v>97.02186234817813</v>
      </c>
    </row>
    <row r="1534" spans="1:10" s="129" customFormat="1" ht="12.75">
      <c r="A1534" s="133"/>
      <c r="B1534" s="130"/>
      <c r="C1534" s="130"/>
      <c r="D1534" s="133"/>
      <c r="E1534" s="133" t="s">
        <v>552</v>
      </c>
      <c r="F1534" s="131" t="s">
        <v>268</v>
      </c>
      <c r="G1534" s="160">
        <f t="shared" si="164"/>
        <v>1300000</v>
      </c>
      <c r="H1534" s="160">
        <f t="shared" si="164"/>
        <v>1235000</v>
      </c>
      <c r="I1534" s="160">
        <f t="shared" si="164"/>
        <v>1198220</v>
      </c>
      <c r="J1534" s="299">
        <f t="shared" si="162"/>
        <v>97.02186234817813</v>
      </c>
    </row>
    <row r="1535" spans="1:10" s="129" customFormat="1" ht="12.75">
      <c r="A1535" s="133"/>
      <c r="B1535" s="130"/>
      <c r="C1535" s="130" t="s">
        <v>19</v>
      </c>
      <c r="D1535" s="133" t="s">
        <v>1881</v>
      </c>
      <c r="E1535" s="270" t="s">
        <v>553</v>
      </c>
      <c r="F1535" s="131" t="s">
        <v>425</v>
      </c>
      <c r="G1535" s="161">
        <v>1300000</v>
      </c>
      <c r="H1535" s="161">
        <v>1235000</v>
      </c>
      <c r="I1535" s="132">
        <v>1198220</v>
      </c>
      <c r="J1535" s="301">
        <f t="shared" si="162"/>
        <v>97.02186234817813</v>
      </c>
    </row>
    <row r="1536" spans="1:10" s="129" customFormat="1" ht="38.25">
      <c r="A1536" s="133" t="s">
        <v>1882</v>
      </c>
      <c r="B1536" s="130" t="s">
        <v>1876</v>
      </c>
      <c r="C1536" s="130"/>
      <c r="D1536" s="133"/>
      <c r="E1536" s="133"/>
      <c r="F1536" s="159" t="s">
        <v>2708</v>
      </c>
      <c r="G1536" s="160">
        <f aca="true" t="shared" si="165" ref="G1536:I1537">0+G$1538</f>
        <v>305000</v>
      </c>
      <c r="H1536" s="160">
        <f t="shared" si="165"/>
        <v>289750</v>
      </c>
      <c r="I1536" s="160">
        <f t="shared" si="165"/>
        <v>150000</v>
      </c>
      <c r="J1536" s="299">
        <f t="shared" si="162"/>
        <v>51.76876617773944</v>
      </c>
    </row>
    <row r="1537" spans="1:10" s="129" customFormat="1" ht="12.75">
      <c r="A1537" s="133"/>
      <c r="B1537" s="130"/>
      <c r="C1537" s="130"/>
      <c r="D1537" s="133"/>
      <c r="E1537" s="133" t="s">
        <v>552</v>
      </c>
      <c r="F1537" s="131" t="s">
        <v>268</v>
      </c>
      <c r="G1537" s="160">
        <f t="shared" si="165"/>
        <v>305000</v>
      </c>
      <c r="H1537" s="160">
        <f t="shared" si="165"/>
        <v>289750</v>
      </c>
      <c r="I1537" s="160">
        <f t="shared" si="165"/>
        <v>150000</v>
      </c>
      <c r="J1537" s="299">
        <f t="shared" si="162"/>
        <v>51.76876617773944</v>
      </c>
    </row>
    <row r="1538" spans="1:10" s="129" customFormat="1" ht="12.75">
      <c r="A1538" s="133"/>
      <c r="B1538" s="130"/>
      <c r="C1538" s="130" t="s">
        <v>19</v>
      </c>
      <c r="D1538" s="133" t="s">
        <v>1883</v>
      </c>
      <c r="E1538" s="270" t="s">
        <v>553</v>
      </c>
      <c r="F1538" s="131" t="s">
        <v>425</v>
      </c>
      <c r="G1538" s="161">
        <v>305000</v>
      </c>
      <c r="H1538" s="161">
        <v>289750</v>
      </c>
      <c r="I1538" s="132">
        <v>150000</v>
      </c>
      <c r="J1538" s="301">
        <f t="shared" si="162"/>
        <v>51.76876617773944</v>
      </c>
    </row>
    <row r="1539" spans="1:10" s="129" customFormat="1" ht="25.5" customHeight="1">
      <c r="A1539" s="133" t="s">
        <v>1884</v>
      </c>
      <c r="B1539" s="130" t="s">
        <v>1876</v>
      </c>
      <c r="C1539" s="130"/>
      <c r="D1539" s="133"/>
      <c r="E1539" s="133"/>
      <c r="F1539" s="159" t="s">
        <v>1885</v>
      </c>
      <c r="G1539" s="160">
        <f aca="true" t="shared" si="166" ref="G1539:I1540">0+G$1541</f>
        <v>270000</v>
      </c>
      <c r="H1539" s="160">
        <f t="shared" si="166"/>
        <v>270000</v>
      </c>
      <c r="I1539" s="160">
        <f t="shared" si="166"/>
        <v>270000</v>
      </c>
      <c r="J1539" s="299">
        <f t="shared" si="162"/>
        <v>100</v>
      </c>
    </row>
    <row r="1540" spans="1:10" s="129" customFormat="1" ht="12.75">
      <c r="A1540" s="133"/>
      <c r="B1540" s="130"/>
      <c r="C1540" s="130"/>
      <c r="D1540" s="133"/>
      <c r="E1540" s="133" t="s">
        <v>552</v>
      </c>
      <c r="F1540" s="131" t="s">
        <v>268</v>
      </c>
      <c r="G1540" s="160">
        <f t="shared" si="166"/>
        <v>270000</v>
      </c>
      <c r="H1540" s="160">
        <f t="shared" si="166"/>
        <v>270000</v>
      </c>
      <c r="I1540" s="160">
        <f t="shared" si="166"/>
        <v>270000</v>
      </c>
      <c r="J1540" s="299">
        <f t="shared" si="162"/>
        <v>100</v>
      </c>
    </row>
    <row r="1541" spans="1:10" s="129" customFormat="1" ht="12.75">
      <c r="A1541" s="133"/>
      <c r="B1541" s="130"/>
      <c r="C1541" s="130" t="s">
        <v>19</v>
      </c>
      <c r="D1541" s="133" t="s">
        <v>1886</v>
      </c>
      <c r="E1541" s="270" t="s">
        <v>553</v>
      </c>
      <c r="F1541" s="131" t="s">
        <v>425</v>
      </c>
      <c r="G1541" s="161">
        <v>270000</v>
      </c>
      <c r="H1541" s="161">
        <v>270000</v>
      </c>
      <c r="I1541" s="132">
        <v>270000</v>
      </c>
      <c r="J1541" s="301">
        <f t="shared" si="162"/>
        <v>100</v>
      </c>
    </row>
    <row r="1542" spans="1:10" s="129" customFormat="1" ht="25.5">
      <c r="A1542" s="133" t="s">
        <v>1887</v>
      </c>
      <c r="B1542" s="130" t="s">
        <v>1876</v>
      </c>
      <c r="C1542" s="130"/>
      <c r="D1542" s="133"/>
      <c r="E1542" s="133"/>
      <c r="F1542" s="159" t="s">
        <v>1888</v>
      </c>
      <c r="G1542" s="160">
        <f aca="true" t="shared" si="167" ref="G1542:I1543">0+G$1544</f>
        <v>1960000</v>
      </c>
      <c r="H1542" s="160">
        <f t="shared" si="167"/>
        <v>1960000</v>
      </c>
      <c r="I1542" s="160">
        <f t="shared" si="167"/>
        <v>1960000</v>
      </c>
      <c r="J1542" s="299">
        <f t="shared" si="162"/>
        <v>100</v>
      </c>
    </row>
    <row r="1543" spans="1:10" s="129" customFormat="1" ht="12.75">
      <c r="A1543" s="133"/>
      <c r="B1543" s="130"/>
      <c r="C1543" s="130"/>
      <c r="D1543" s="133"/>
      <c r="E1543" s="133" t="s">
        <v>552</v>
      </c>
      <c r="F1543" s="131" t="s">
        <v>268</v>
      </c>
      <c r="G1543" s="160">
        <f t="shared" si="167"/>
        <v>1960000</v>
      </c>
      <c r="H1543" s="160">
        <f t="shared" si="167"/>
        <v>1960000</v>
      </c>
      <c r="I1543" s="160">
        <f t="shared" si="167"/>
        <v>1960000</v>
      </c>
      <c r="J1543" s="299">
        <f t="shared" si="162"/>
        <v>100</v>
      </c>
    </row>
    <row r="1544" spans="1:10" s="129" customFormat="1" ht="12.75">
      <c r="A1544" s="133"/>
      <c r="B1544" s="130"/>
      <c r="C1544" s="130" t="s">
        <v>19</v>
      </c>
      <c r="D1544" s="133" t="s">
        <v>1889</v>
      </c>
      <c r="E1544" s="270" t="s">
        <v>553</v>
      </c>
      <c r="F1544" s="131" t="s">
        <v>425</v>
      </c>
      <c r="G1544" s="161">
        <v>1960000</v>
      </c>
      <c r="H1544" s="161">
        <v>1960000</v>
      </c>
      <c r="I1544" s="132">
        <v>1960000</v>
      </c>
      <c r="J1544" s="301">
        <f t="shared" si="162"/>
        <v>100</v>
      </c>
    </row>
    <row r="1545" spans="1:10" s="129" customFormat="1" ht="25.5" customHeight="1">
      <c r="A1545" s="133" t="s">
        <v>1890</v>
      </c>
      <c r="B1545" s="130" t="s">
        <v>1876</v>
      </c>
      <c r="C1545" s="130"/>
      <c r="D1545" s="133"/>
      <c r="E1545" s="133"/>
      <c r="F1545" s="159" t="s">
        <v>1891</v>
      </c>
      <c r="G1545" s="160">
        <f aca="true" t="shared" si="168" ref="G1545:I1546">0+G$1547</f>
        <v>205000</v>
      </c>
      <c r="H1545" s="160">
        <f t="shared" si="168"/>
        <v>194750</v>
      </c>
      <c r="I1545" s="160">
        <f t="shared" si="168"/>
        <v>168245</v>
      </c>
      <c r="J1545" s="299">
        <f t="shared" si="162"/>
        <v>86.39024390243902</v>
      </c>
    </row>
    <row r="1546" spans="1:10" s="129" customFormat="1" ht="12.75">
      <c r="A1546" s="133"/>
      <c r="B1546" s="130"/>
      <c r="C1546" s="130"/>
      <c r="D1546" s="133"/>
      <c r="E1546" s="133" t="s">
        <v>552</v>
      </c>
      <c r="F1546" s="131" t="s">
        <v>268</v>
      </c>
      <c r="G1546" s="160">
        <f t="shared" si="168"/>
        <v>205000</v>
      </c>
      <c r="H1546" s="160">
        <f t="shared" si="168"/>
        <v>194750</v>
      </c>
      <c r="I1546" s="160">
        <f t="shared" si="168"/>
        <v>168245</v>
      </c>
      <c r="J1546" s="299">
        <f t="shared" si="162"/>
        <v>86.39024390243902</v>
      </c>
    </row>
    <row r="1547" spans="1:10" s="129" customFormat="1" ht="12.75">
      <c r="A1547" s="133"/>
      <c r="B1547" s="130"/>
      <c r="C1547" s="130" t="s">
        <v>19</v>
      </c>
      <c r="D1547" s="133" t="s">
        <v>1892</v>
      </c>
      <c r="E1547" s="270" t="s">
        <v>553</v>
      </c>
      <c r="F1547" s="131" t="s">
        <v>425</v>
      </c>
      <c r="G1547" s="161">
        <v>205000</v>
      </c>
      <c r="H1547" s="161">
        <v>194750</v>
      </c>
      <c r="I1547" s="132">
        <v>168245</v>
      </c>
      <c r="J1547" s="301">
        <f t="shared" si="162"/>
        <v>86.39024390243902</v>
      </c>
    </row>
    <row r="1548" spans="1:10" s="129" customFormat="1" ht="38.25">
      <c r="A1548" s="133" t="s">
        <v>1893</v>
      </c>
      <c r="B1548" s="130" t="s">
        <v>1876</v>
      </c>
      <c r="C1548" s="130"/>
      <c r="D1548" s="133"/>
      <c r="E1548" s="133"/>
      <c r="F1548" s="159" t="s">
        <v>1894</v>
      </c>
      <c r="G1548" s="160">
        <f aca="true" t="shared" si="169" ref="G1548:I1549">0+G$1550</f>
        <v>497000</v>
      </c>
      <c r="H1548" s="160">
        <f t="shared" si="169"/>
        <v>476050</v>
      </c>
      <c r="I1548" s="160">
        <f t="shared" si="169"/>
        <v>476050</v>
      </c>
      <c r="J1548" s="299">
        <f t="shared" si="162"/>
        <v>100</v>
      </c>
    </row>
    <row r="1549" spans="1:10" s="129" customFormat="1" ht="12.75">
      <c r="A1549" s="133"/>
      <c r="B1549" s="130"/>
      <c r="C1549" s="130"/>
      <c r="D1549" s="133"/>
      <c r="E1549" s="133" t="s">
        <v>552</v>
      </c>
      <c r="F1549" s="131" t="s">
        <v>268</v>
      </c>
      <c r="G1549" s="160">
        <f t="shared" si="169"/>
        <v>497000</v>
      </c>
      <c r="H1549" s="160">
        <f t="shared" si="169"/>
        <v>476050</v>
      </c>
      <c r="I1549" s="160">
        <f t="shared" si="169"/>
        <v>476050</v>
      </c>
      <c r="J1549" s="299">
        <f t="shared" si="162"/>
        <v>100</v>
      </c>
    </row>
    <row r="1550" spans="1:10" s="129" customFormat="1" ht="12.75">
      <c r="A1550" s="133"/>
      <c r="B1550" s="130"/>
      <c r="C1550" s="130" t="s">
        <v>19</v>
      </c>
      <c r="D1550" s="133" t="s">
        <v>1895</v>
      </c>
      <c r="E1550" s="270" t="s">
        <v>553</v>
      </c>
      <c r="F1550" s="131" t="s">
        <v>425</v>
      </c>
      <c r="G1550" s="161">
        <v>497000</v>
      </c>
      <c r="H1550" s="161">
        <v>476050</v>
      </c>
      <c r="I1550" s="132">
        <v>476050</v>
      </c>
      <c r="J1550" s="301">
        <f t="shared" si="162"/>
        <v>100</v>
      </c>
    </row>
    <row r="1551" spans="1:10" s="129" customFormat="1" ht="25.5">
      <c r="A1551" s="133" t="s">
        <v>1896</v>
      </c>
      <c r="B1551" s="130" t="s">
        <v>1876</v>
      </c>
      <c r="C1551" s="130"/>
      <c r="D1551" s="133"/>
      <c r="E1551" s="133"/>
      <c r="F1551" s="159" t="s">
        <v>1897</v>
      </c>
      <c r="G1551" s="160">
        <f aca="true" t="shared" si="170" ref="G1551:I1552">0+G$1553</f>
        <v>34000</v>
      </c>
      <c r="H1551" s="160">
        <f t="shared" si="170"/>
        <v>32500</v>
      </c>
      <c r="I1551" s="160">
        <f t="shared" si="170"/>
        <v>32500</v>
      </c>
      <c r="J1551" s="299">
        <f t="shared" si="162"/>
        <v>100</v>
      </c>
    </row>
    <row r="1552" spans="1:10" s="129" customFormat="1" ht="12.75">
      <c r="A1552" s="133"/>
      <c r="B1552" s="130"/>
      <c r="C1552" s="130"/>
      <c r="D1552" s="133"/>
      <c r="E1552" s="133" t="s">
        <v>552</v>
      </c>
      <c r="F1552" s="131" t="s">
        <v>268</v>
      </c>
      <c r="G1552" s="160">
        <f t="shared" si="170"/>
        <v>34000</v>
      </c>
      <c r="H1552" s="160">
        <f t="shared" si="170"/>
        <v>32500</v>
      </c>
      <c r="I1552" s="160">
        <f t="shared" si="170"/>
        <v>32500</v>
      </c>
      <c r="J1552" s="299">
        <f t="shared" si="162"/>
        <v>100</v>
      </c>
    </row>
    <row r="1553" spans="1:10" s="129" customFormat="1" ht="12.75">
      <c r="A1553" s="133"/>
      <c r="B1553" s="130"/>
      <c r="C1553" s="130" t="s">
        <v>19</v>
      </c>
      <c r="D1553" s="133" t="s">
        <v>1898</v>
      </c>
      <c r="E1553" s="270" t="s">
        <v>553</v>
      </c>
      <c r="F1553" s="131" t="s">
        <v>425</v>
      </c>
      <c r="G1553" s="161">
        <v>34000</v>
      </c>
      <c r="H1553" s="161">
        <v>32500</v>
      </c>
      <c r="I1553" s="132">
        <v>32500</v>
      </c>
      <c r="J1553" s="301">
        <f t="shared" si="162"/>
        <v>100</v>
      </c>
    </row>
    <row r="1554" spans="1:10" s="129" customFormat="1" ht="25.5">
      <c r="A1554" s="133" t="s">
        <v>1899</v>
      </c>
      <c r="B1554" s="130" t="s">
        <v>1876</v>
      </c>
      <c r="C1554" s="130"/>
      <c r="D1554" s="133"/>
      <c r="E1554" s="133"/>
      <c r="F1554" s="159" t="s">
        <v>1900</v>
      </c>
      <c r="G1554" s="160">
        <f>0+G$1556+G$1558+G$1559</f>
        <v>50000</v>
      </c>
      <c r="H1554" s="160">
        <f>0+H$1556+H$1558+H$1559</f>
        <v>47550</v>
      </c>
      <c r="I1554" s="160">
        <f>0+I$1556+I$1558+I$1559</f>
        <v>27824.039999999997</v>
      </c>
      <c r="J1554" s="299">
        <f t="shared" si="162"/>
        <v>58.515331230283905</v>
      </c>
    </row>
    <row r="1555" spans="1:10" s="129" customFormat="1" ht="12.75">
      <c r="A1555" s="133"/>
      <c r="B1555" s="130"/>
      <c r="C1555" s="130"/>
      <c r="D1555" s="133"/>
      <c r="E1555" s="133" t="s">
        <v>543</v>
      </c>
      <c r="F1555" s="131" t="s">
        <v>380</v>
      </c>
      <c r="G1555" s="160">
        <f>0+G$1556</f>
        <v>1000</v>
      </c>
      <c r="H1555" s="160">
        <f>0+H$1556</f>
        <v>1000</v>
      </c>
      <c r="I1555" s="160">
        <f>0+I$1556</f>
        <v>600</v>
      </c>
      <c r="J1555" s="299">
        <f t="shared" si="162"/>
        <v>60</v>
      </c>
    </row>
    <row r="1556" spans="1:10" s="129" customFormat="1" ht="12.75">
      <c r="A1556" s="133"/>
      <c r="B1556" s="130"/>
      <c r="C1556" s="130" t="s">
        <v>19</v>
      </c>
      <c r="D1556" s="133" t="s">
        <v>1901</v>
      </c>
      <c r="E1556" s="270" t="s">
        <v>545</v>
      </c>
      <c r="F1556" s="131" t="s">
        <v>387</v>
      </c>
      <c r="G1556" s="161">
        <v>1000</v>
      </c>
      <c r="H1556" s="161">
        <v>1000</v>
      </c>
      <c r="I1556" s="132">
        <v>600</v>
      </c>
      <c r="J1556" s="301">
        <f t="shared" si="162"/>
        <v>60</v>
      </c>
    </row>
    <row r="1557" spans="1:10" s="129" customFormat="1" ht="12.75">
      <c r="A1557" s="133"/>
      <c r="B1557" s="130"/>
      <c r="C1557" s="130"/>
      <c r="D1557" s="133"/>
      <c r="E1557" s="133" t="s">
        <v>550</v>
      </c>
      <c r="F1557" s="131" t="s">
        <v>391</v>
      </c>
      <c r="G1557" s="160">
        <f>0+G$1558+G$1559</f>
        <v>49000</v>
      </c>
      <c r="H1557" s="160">
        <f>0+H$1558+H$1559</f>
        <v>46550</v>
      </c>
      <c r="I1557" s="160">
        <f>0+I$1558+I$1559</f>
        <v>27224.039999999997</v>
      </c>
      <c r="J1557" s="299">
        <f t="shared" si="162"/>
        <v>58.48343716433941</v>
      </c>
    </row>
    <row r="1558" spans="1:10" s="129" customFormat="1" ht="12.75">
      <c r="A1558" s="133"/>
      <c r="B1558" s="130"/>
      <c r="C1558" s="130" t="s">
        <v>19</v>
      </c>
      <c r="D1558" s="133" t="s">
        <v>1902</v>
      </c>
      <c r="E1558" s="270" t="s">
        <v>988</v>
      </c>
      <c r="F1558" s="131" t="s">
        <v>394</v>
      </c>
      <c r="G1558" s="161">
        <v>13000</v>
      </c>
      <c r="H1558" s="161">
        <v>10550</v>
      </c>
      <c r="I1558" s="132">
        <v>5039.78</v>
      </c>
      <c r="J1558" s="301">
        <f t="shared" si="162"/>
        <v>47.770426540284355</v>
      </c>
    </row>
    <row r="1559" spans="1:10" s="129" customFormat="1" ht="12.75">
      <c r="A1559" s="133"/>
      <c r="B1559" s="130"/>
      <c r="C1559" s="130" t="s">
        <v>19</v>
      </c>
      <c r="D1559" s="133" t="s">
        <v>1903</v>
      </c>
      <c r="E1559" s="270" t="s">
        <v>551</v>
      </c>
      <c r="F1559" s="131" t="s">
        <v>391</v>
      </c>
      <c r="G1559" s="161">
        <v>36000</v>
      </c>
      <c r="H1559" s="161">
        <v>36000</v>
      </c>
      <c r="I1559" s="132">
        <v>22184.26</v>
      </c>
      <c r="J1559" s="301">
        <f t="shared" si="162"/>
        <v>61.622944444444435</v>
      </c>
    </row>
    <row r="1560" spans="1:10" s="129" customFormat="1" ht="25.5">
      <c r="A1560" s="133" t="s">
        <v>1904</v>
      </c>
      <c r="B1560" s="130"/>
      <c r="C1560" s="130"/>
      <c r="D1560" s="133"/>
      <c r="E1560" s="133"/>
      <c r="F1560" s="159" t="s">
        <v>1905</v>
      </c>
      <c r="G1560" s="160">
        <f>0+G$1561+G$1566+G$1569+G$1572+G$1575+G$1578+G$1581+G$1584+G$1587+G$1590+G$1593+G$1596</f>
        <v>2441000</v>
      </c>
      <c r="H1560" s="160">
        <f>0+H$1561+H$1566+H$1569+H$1572+H$1575+H$1578+H$1581+H$1584+H$1587+H$1590+H$1593+H$1596</f>
        <v>2350980</v>
      </c>
      <c r="I1560" s="160">
        <f>0+I$1561+I$1566+I$1569+I$1572+I$1575+I$1578+I$1581+I$1584+I$1587+I$1590+I$1593+I$1596</f>
        <v>2156533.53</v>
      </c>
      <c r="J1560" s="299">
        <f t="shared" si="162"/>
        <v>91.72913125590179</v>
      </c>
    </row>
    <row r="1561" spans="1:10" s="129" customFormat="1" ht="25.5">
      <c r="A1561" s="133" t="s">
        <v>1906</v>
      </c>
      <c r="B1561" s="130" t="s">
        <v>1907</v>
      </c>
      <c r="C1561" s="130"/>
      <c r="D1561" s="133"/>
      <c r="E1561" s="133"/>
      <c r="F1561" s="159" t="s">
        <v>1908</v>
      </c>
      <c r="G1561" s="160">
        <f>0+G$1563+G$1565</f>
        <v>643000</v>
      </c>
      <c r="H1561" s="160">
        <f>0+H$1563+H$1565</f>
        <v>612530</v>
      </c>
      <c r="I1561" s="160">
        <f>0+I$1563+I$1565</f>
        <v>550907.99</v>
      </c>
      <c r="J1561" s="299">
        <f t="shared" si="162"/>
        <v>89.93975642009372</v>
      </c>
    </row>
    <row r="1562" spans="1:10" s="129" customFormat="1" ht="12.75">
      <c r="A1562" s="133"/>
      <c r="B1562" s="130"/>
      <c r="C1562" s="130"/>
      <c r="D1562" s="133"/>
      <c r="E1562" s="133" t="s">
        <v>543</v>
      </c>
      <c r="F1562" s="131" t="s">
        <v>380</v>
      </c>
      <c r="G1562" s="160">
        <f>0+G$1563</f>
        <v>7000</v>
      </c>
      <c r="H1562" s="160">
        <f>0+H$1563</f>
        <v>8330</v>
      </c>
      <c r="I1562" s="160">
        <f>0+I$1563</f>
        <v>8322</v>
      </c>
      <c r="J1562" s="299">
        <f t="shared" si="162"/>
        <v>99.90396158463385</v>
      </c>
    </row>
    <row r="1563" spans="1:10" s="129" customFormat="1" ht="12.75">
      <c r="A1563" s="133"/>
      <c r="B1563" s="130"/>
      <c r="C1563" s="130" t="s">
        <v>19</v>
      </c>
      <c r="D1563" s="133" t="s">
        <v>1909</v>
      </c>
      <c r="E1563" s="270" t="s">
        <v>544</v>
      </c>
      <c r="F1563" s="131" t="s">
        <v>383</v>
      </c>
      <c r="G1563" s="161">
        <v>7000</v>
      </c>
      <c r="H1563" s="161">
        <v>8330</v>
      </c>
      <c r="I1563" s="132">
        <v>8322</v>
      </c>
      <c r="J1563" s="301">
        <f t="shared" si="162"/>
        <v>99.90396158463385</v>
      </c>
    </row>
    <row r="1564" spans="1:10" s="129" customFormat="1" ht="12.75">
      <c r="A1564" s="133"/>
      <c r="B1564" s="130"/>
      <c r="C1564" s="130"/>
      <c r="D1564" s="133"/>
      <c r="E1564" s="133" t="s">
        <v>552</v>
      </c>
      <c r="F1564" s="131" t="s">
        <v>268</v>
      </c>
      <c r="G1564" s="160">
        <f>0+G$1565</f>
        <v>636000</v>
      </c>
      <c r="H1564" s="160">
        <f>0+H$1565</f>
        <v>604200</v>
      </c>
      <c r="I1564" s="160">
        <f>0+I$1565</f>
        <v>542585.99</v>
      </c>
      <c r="J1564" s="299">
        <f t="shared" si="162"/>
        <v>89.80238166170142</v>
      </c>
    </row>
    <row r="1565" spans="1:10" s="129" customFormat="1" ht="12.75">
      <c r="A1565" s="133"/>
      <c r="B1565" s="130"/>
      <c r="C1565" s="130" t="s">
        <v>19</v>
      </c>
      <c r="D1565" s="133" t="s">
        <v>1910</v>
      </c>
      <c r="E1565" s="270" t="s">
        <v>553</v>
      </c>
      <c r="F1565" s="131" t="s">
        <v>425</v>
      </c>
      <c r="G1565" s="161">
        <v>636000</v>
      </c>
      <c r="H1565" s="161">
        <v>604200</v>
      </c>
      <c r="I1565" s="132">
        <v>542585.99</v>
      </c>
      <c r="J1565" s="301">
        <f t="shared" si="162"/>
        <v>89.80238166170142</v>
      </c>
    </row>
    <row r="1566" spans="1:10" s="129" customFormat="1" ht="25.5">
      <c r="A1566" s="133" t="s">
        <v>1911</v>
      </c>
      <c r="B1566" s="130" t="s">
        <v>1907</v>
      </c>
      <c r="C1566" s="130"/>
      <c r="D1566" s="133"/>
      <c r="E1566" s="133"/>
      <c r="F1566" s="159" t="s">
        <v>1912</v>
      </c>
      <c r="G1566" s="160">
        <f aca="true" t="shared" si="171" ref="G1566:I1567">0+G$1568</f>
        <v>365000</v>
      </c>
      <c r="H1566" s="160">
        <f t="shared" si="171"/>
        <v>346750</v>
      </c>
      <c r="I1566" s="160">
        <f t="shared" si="171"/>
        <v>299955</v>
      </c>
      <c r="J1566" s="299">
        <f t="shared" si="162"/>
        <v>86.50468637346792</v>
      </c>
    </row>
    <row r="1567" spans="1:10" s="129" customFormat="1" ht="12.75">
      <c r="A1567" s="133"/>
      <c r="B1567" s="130"/>
      <c r="C1567" s="130"/>
      <c r="D1567" s="133"/>
      <c r="E1567" s="133" t="s">
        <v>552</v>
      </c>
      <c r="F1567" s="131" t="s">
        <v>268</v>
      </c>
      <c r="G1567" s="160">
        <f t="shared" si="171"/>
        <v>365000</v>
      </c>
      <c r="H1567" s="160">
        <f t="shared" si="171"/>
        <v>346750</v>
      </c>
      <c r="I1567" s="160">
        <f t="shared" si="171"/>
        <v>299955</v>
      </c>
      <c r="J1567" s="299">
        <f t="shared" si="162"/>
        <v>86.50468637346792</v>
      </c>
    </row>
    <row r="1568" spans="1:10" s="129" customFormat="1" ht="12.75">
      <c r="A1568" s="133"/>
      <c r="B1568" s="130"/>
      <c r="C1568" s="130" t="s">
        <v>19</v>
      </c>
      <c r="D1568" s="133" t="s">
        <v>1913</v>
      </c>
      <c r="E1568" s="270" t="s">
        <v>553</v>
      </c>
      <c r="F1568" s="131" t="s">
        <v>425</v>
      </c>
      <c r="G1568" s="161">
        <v>365000</v>
      </c>
      <c r="H1568" s="161">
        <v>346750</v>
      </c>
      <c r="I1568" s="132">
        <v>299955</v>
      </c>
      <c r="J1568" s="301">
        <f t="shared" si="162"/>
        <v>86.50468637346792</v>
      </c>
    </row>
    <row r="1569" spans="1:10" s="129" customFormat="1" ht="25.5">
      <c r="A1569" s="133" t="s">
        <v>1914</v>
      </c>
      <c r="B1569" s="130" t="s">
        <v>1907</v>
      </c>
      <c r="C1569" s="130"/>
      <c r="D1569" s="133"/>
      <c r="E1569" s="133"/>
      <c r="F1569" s="159" t="s">
        <v>1915</v>
      </c>
      <c r="G1569" s="160">
        <f aca="true" t="shared" si="172" ref="G1569:I1570">0+G$1571</f>
        <v>130000</v>
      </c>
      <c r="H1569" s="160">
        <f t="shared" si="172"/>
        <v>130000</v>
      </c>
      <c r="I1569" s="160">
        <f t="shared" si="172"/>
        <v>130000</v>
      </c>
      <c r="J1569" s="299">
        <f t="shared" si="162"/>
        <v>100</v>
      </c>
    </row>
    <row r="1570" spans="1:10" s="129" customFormat="1" ht="12.75">
      <c r="A1570" s="133"/>
      <c r="B1570" s="130"/>
      <c r="C1570" s="130"/>
      <c r="D1570" s="133"/>
      <c r="E1570" s="133" t="s">
        <v>552</v>
      </c>
      <c r="F1570" s="131" t="s">
        <v>268</v>
      </c>
      <c r="G1570" s="160">
        <f t="shared" si="172"/>
        <v>130000</v>
      </c>
      <c r="H1570" s="160">
        <f t="shared" si="172"/>
        <v>130000</v>
      </c>
      <c r="I1570" s="160">
        <f t="shared" si="172"/>
        <v>130000</v>
      </c>
      <c r="J1570" s="299">
        <f t="shared" si="162"/>
        <v>100</v>
      </c>
    </row>
    <row r="1571" spans="1:10" s="129" customFormat="1" ht="12.75">
      <c r="A1571" s="133"/>
      <c r="B1571" s="130"/>
      <c r="C1571" s="130" t="s">
        <v>19</v>
      </c>
      <c r="D1571" s="133" t="s">
        <v>1916</v>
      </c>
      <c r="E1571" s="270" t="s">
        <v>553</v>
      </c>
      <c r="F1571" s="131" t="s">
        <v>425</v>
      </c>
      <c r="G1571" s="161">
        <v>130000</v>
      </c>
      <c r="H1571" s="161">
        <v>130000</v>
      </c>
      <c r="I1571" s="132">
        <v>130000</v>
      </c>
      <c r="J1571" s="301">
        <f t="shared" si="162"/>
        <v>100</v>
      </c>
    </row>
    <row r="1572" spans="1:10" s="129" customFormat="1" ht="25.5">
      <c r="A1572" s="133" t="s">
        <v>1917</v>
      </c>
      <c r="B1572" s="130" t="s">
        <v>1907</v>
      </c>
      <c r="C1572" s="130"/>
      <c r="D1572" s="133"/>
      <c r="E1572" s="133"/>
      <c r="F1572" s="159" t="s">
        <v>1918</v>
      </c>
      <c r="G1572" s="160">
        <f aca="true" t="shared" si="173" ref="G1572:I1573">0+G$1574</f>
        <v>96000</v>
      </c>
      <c r="H1572" s="160">
        <f t="shared" si="173"/>
        <v>91200</v>
      </c>
      <c r="I1572" s="160">
        <f t="shared" si="173"/>
        <v>86598</v>
      </c>
      <c r="J1572" s="299">
        <f t="shared" si="162"/>
        <v>94.95394736842105</v>
      </c>
    </row>
    <row r="1573" spans="1:10" s="129" customFormat="1" ht="12.75">
      <c r="A1573" s="133"/>
      <c r="B1573" s="130"/>
      <c r="C1573" s="130"/>
      <c r="D1573" s="133"/>
      <c r="E1573" s="133" t="s">
        <v>552</v>
      </c>
      <c r="F1573" s="131" t="s">
        <v>268</v>
      </c>
      <c r="G1573" s="160">
        <f t="shared" si="173"/>
        <v>96000</v>
      </c>
      <c r="H1573" s="160">
        <f t="shared" si="173"/>
        <v>91200</v>
      </c>
      <c r="I1573" s="160">
        <f t="shared" si="173"/>
        <v>86598</v>
      </c>
      <c r="J1573" s="299">
        <f t="shared" si="162"/>
        <v>94.95394736842105</v>
      </c>
    </row>
    <row r="1574" spans="1:10" s="129" customFormat="1" ht="12.75">
      <c r="A1574" s="133"/>
      <c r="B1574" s="130"/>
      <c r="C1574" s="130" t="s">
        <v>19</v>
      </c>
      <c r="D1574" s="133" t="s">
        <v>1919</v>
      </c>
      <c r="E1574" s="270" t="s">
        <v>553</v>
      </c>
      <c r="F1574" s="131" t="s">
        <v>425</v>
      </c>
      <c r="G1574" s="161">
        <v>96000</v>
      </c>
      <c r="H1574" s="161">
        <v>91200</v>
      </c>
      <c r="I1574" s="132">
        <v>86598</v>
      </c>
      <c r="J1574" s="301">
        <f t="shared" si="162"/>
        <v>94.95394736842105</v>
      </c>
    </row>
    <row r="1575" spans="1:10" s="129" customFormat="1" ht="38.25">
      <c r="A1575" s="133" t="s">
        <v>1920</v>
      </c>
      <c r="B1575" s="130" t="s">
        <v>1907</v>
      </c>
      <c r="C1575" s="130"/>
      <c r="D1575" s="133"/>
      <c r="E1575" s="133"/>
      <c r="F1575" s="159" t="s">
        <v>1921</v>
      </c>
      <c r="G1575" s="160">
        <f aca="true" t="shared" si="174" ref="G1575:I1576">0+G$1577</f>
        <v>59000</v>
      </c>
      <c r="H1575" s="160">
        <f t="shared" si="174"/>
        <v>56050</v>
      </c>
      <c r="I1575" s="160">
        <f t="shared" si="174"/>
        <v>47000</v>
      </c>
      <c r="J1575" s="299">
        <f t="shared" si="162"/>
        <v>83.85370205173952</v>
      </c>
    </row>
    <row r="1576" spans="1:10" s="129" customFormat="1" ht="12.75">
      <c r="A1576" s="133"/>
      <c r="B1576" s="130"/>
      <c r="C1576" s="130"/>
      <c r="D1576" s="133"/>
      <c r="E1576" s="133" t="s">
        <v>552</v>
      </c>
      <c r="F1576" s="131" t="s">
        <v>268</v>
      </c>
      <c r="G1576" s="160">
        <f t="shared" si="174"/>
        <v>59000</v>
      </c>
      <c r="H1576" s="160">
        <f t="shared" si="174"/>
        <v>56050</v>
      </c>
      <c r="I1576" s="160">
        <f t="shared" si="174"/>
        <v>47000</v>
      </c>
      <c r="J1576" s="299">
        <f t="shared" si="162"/>
        <v>83.85370205173952</v>
      </c>
    </row>
    <row r="1577" spans="1:10" s="129" customFormat="1" ht="12.75">
      <c r="A1577" s="133"/>
      <c r="B1577" s="130"/>
      <c r="C1577" s="130" t="s">
        <v>19</v>
      </c>
      <c r="D1577" s="133" t="s">
        <v>1922</v>
      </c>
      <c r="E1577" s="270" t="s">
        <v>553</v>
      </c>
      <c r="F1577" s="131" t="s">
        <v>425</v>
      </c>
      <c r="G1577" s="161">
        <v>59000</v>
      </c>
      <c r="H1577" s="161">
        <v>56050</v>
      </c>
      <c r="I1577" s="132">
        <v>47000</v>
      </c>
      <c r="J1577" s="301">
        <f t="shared" si="162"/>
        <v>83.85370205173952</v>
      </c>
    </row>
    <row r="1578" spans="1:10" s="129" customFormat="1" ht="25.5">
      <c r="A1578" s="133" t="s">
        <v>1923</v>
      </c>
      <c r="B1578" s="130" t="s">
        <v>1907</v>
      </c>
      <c r="C1578" s="130"/>
      <c r="D1578" s="133"/>
      <c r="E1578" s="133"/>
      <c r="F1578" s="159" t="s">
        <v>1924</v>
      </c>
      <c r="G1578" s="160">
        <f aca="true" t="shared" si="175" ref="G1578:I1579">0+G$1580</f>
        <v>18000</v>
      </c>
      <c r="H1578" s="160">
        <f t="shared" si="175"/>
        <v>18000</v>
      </c>
      <c r="I1578" s="160">
        <f t="shared" si="175"/>
        <v>18000</v>
      </c>
      <c r="J1578" s="299">
        <f t="shared" si="162"/>
        <v>100</v>
      </c>
    </row>
    <row r="1579" spans="1:10" s="129" customFormat="1" ht="12.75">
      <c r="A1579" s="133"/>
      <c r="B1579" s="130"/>
      <c r="C1579" s="130"/>
      <c r="D1579" s="133"/>
      <c r="E1579" s="133" t="s">
        <v>552</v>
      </c>
      <c r="F1579" s="131" t="s">
        <v>268</v>
      </c>
      <c r="G1579" s="160">
        <f t="shared" si="175"/>
        <v>18000</v>
      </c>
      <c r="H1579" s="160">
        <f t="shared" si="175"/>
        <v>18000</v>
      </c>
      <c r="I1579" s="160">
        <f t="shared" si="175"/>
        <v>18000</v>
      </c>
      <c r="J1579" s="299">
        <f t="shared" si="162"/>
        <v>100</v>
      </c>
    </row>
    <row r="1580" spans="1:10" s="129" customFormat="1" ht="12.75">
      <c r="A1580" s="133"/>
      <c r="B1580" s="130"/>
      <c r="C1580" s="130" t="s">
        <v>19</v>
      </c>
      <c r="D1580" s="133" t="s">
        <v>1925</v>
      </c>
      <c r="E1580" s="270" t="s">
        <v>553</v>
      </c>
      <c r="F1580" s="131" t="s">
        <v>425</v>
      </c>
      <c r="G1580" s="161">
        <v>18000</v>
      </c>
      <c r="H1580" s="161">
        <v>18000</v>
      </c>
      <c r="I1580" s="132">
        <v>18000</v>
      </c>
      <c r="J1580" s="301">
        <f t="shared" si="162"/>
        <v>100</v>
      </c>
    </row>
    <row r="1581" spans="1:10" s="129" customFormat="1" ht="25.5">
      <c r="A1581" s="133" t="s">
        <v>1926</v>
      </c>
      <c r="B1581" s="130" t="s">
        <v>1907</v>
      </c>
      <c r="C1581" s="130"/>
      <c r="D1581" s="133"/>
      <c r="E1581" s="133"/>
      <c r="F1581" s="159" t="s">
        <v>1927</v>
      </c>
      <c r="G1581" s="160">
        <f aca="true" t="shared" si="176" ref="G1581:I1582">0+G$1583</f>
        <v>569000</v>
      </c>
      <c r="H1581" s="160">
        <f t="shared" si="176"/>
        <v>563000</v>
      </c>
      <c r="I1581" s="160">
        <f t="shared" si="176"/>
        <v>562952</v>
      </c>
      <c r="J1581" s="299">
        <f t="shared" si="162"/>
        <v>99.99147424511546</v>
      </c>
    </row>
    <row r="1582" spans="1:10" s="129" customFormat="1" ht="12.75">
      <c r="A1582" s="133"/>
      <c r="B1582" s="130"/>
      <c r="C1582" s="130"/>
      <c r="D1582" s="133"/>
      <c r="E1582" s="133" t="s">
        <v>552</v>
      </c>
      <c r="F1582" s="131" t="s">
        <v>268</v>
      </c>
      <c r="G1582" s="160">
        <f t="shared" si="176"/>
        <v>569000</v>
      </c>
      <c r="H1582" s="160">
        <f t="shared" si="176"/>
        <v>563000</v>
      </c>
      <c r="I1582" s="160">
        <f t="shared" si="176"/>
        <v>562952</v>
      </c>
      <c r="J1582" s="299">
        <f t="shared" si="162"/>
        <v>99.99147424511546</v>
      </c>
    </row>
    <row r="1583" spans="1:10" s="129" customFormat="1" ht="12.75">
      <c r="A1583" s="133"/>
      <c r="B1583" s="130"/>
      <c r="C1583" s="130" t="s">
        <v>19</v>
      </c>
      <c r="D1583" s="133" t="s">
        <v>1928</v>
      </c>
      <c r="E1583" s="270" t="s">
        <v>553</v>
      </c>
      <c r="F1583" s="131" t="s">
        <v>425</v>
      </c>
      <c r="G1583" s="161">
        <v>569000</v>
      </c>
      <c r="H1583" s="161">
        <v>563000</v>
      </c>
      <c r="I1583" s="132">
        <v>562952</v>
      </c>
      <c r="J1583" s="301">
        <f t="shared" si="162"/>
        <v>99.99147424511546</v>
      </c>
    </row>
    <row r="1584" spans="1:10" s="129" customFormat="1" ht="12.75">
      <c r="A1584" s="133" t="s">
        <v>1929</v>
      </c>
      <c r="B1584" s="130" t="s">
        <v>1907</v>
      </c>
      <c r="C1584" s="130"/>
      <c r="D1584" s="133"/>
      <c r="E1584" s="133"/>
      <c r="F1584" s="159" t="s">
        <v>1930</v>
      </c>
      <c r="G1584" s="160">
        <f aca="true" t="shared" si="177" ref="G1584:I1585">0+G$1586</f>
        <v>31000</v>
      </c>
      <c r="H1584" s="160">
        <f t="shared" si="177"/>
        <v>29450</v>
      </c>
      <c r="I1584" s="160">
        <f t="shared" si="177"/>
        <v>23740</v>
      </c>
      <c r="J1584" s="299">
        <f t="shared" si="162"/>
        <v>80.61120543293718</v>
      </c>
    </row>
    <row r="1585" spans="1:10" s="129" customFormat="1" ht="12.75">
      <c r="A1585" s="133"/>
      <c r="B1585" s="130"/>
      <c r="C1585" s="130"/>
      <c r="D1585" s="133"/>
      <c r="E1585" s="133" t="s">
        <v>552</v>
      </c>
      <c r="F1585" s="131" t="s">
        <v>268</v>
      </c>
      <c r="G1585" s="160">
        <f t="shared" si="177"/>
        <v>31000</v>
      </c>
      <c r="H1585" s="160">
        <f t="shared" si="177"/>
        <v>29450</v>
      </c>
      <c r="I1585" s="160">
        <f t="shared" si="177"/>
        <v>23740</v>
      </c>
      <c r="J1585" s="299">
        <f t="shared" si="162"/>
        <v>80.61120543293718</v>
      </c>
    </row>
    <row r="1586" spans="1:10" s="129" customFormat="1" ht="12.75">
      <c r="A1586" s="133"/>
      <c r="B1586" s="130"/>
      <c r="C1586" s="130" t="s">
        <v>19</v>
      </c>
      <c r="D1586" s="133" t="s">
        <v>1931</v>
      </c>
      <c r="E1586" s="270" t="s">
        <v>553</v>
      </c>
      <c r="F1586" s="131" t="s">
        <v>425</v>
      </c>
      <c r="G1586" s="161">
        <v>31000</v>
      </c>
      <c r="H1586" s="161">
        <v>29450</v>
      </c>
      <c r="I1586" s="132">
        <v>23740</v>
      </c>
      <c r="J1586" s="301">
        <f t="shared" si="162"/>
        <v>80.61120543293718</v>
      </c>
    </row>
    <row r="1587" spans="1:10" s="129" customFormat="1" ht="25.5">
      <c r="A1587" s="133" t="s">
        <v>1932</v>
      </c>
      <c r="B1587" s="130" t="s">
        <v>1907</v>
      </c>
      <c r="C1587" s="130"/>
      <c r="D1587" s="133"/>
      <c r="E1587" s="133"/>
      <c r="F1587" s="159" t="s">
        <v>1933</v>
      </c>
      <c r="G1587" s="160">
        <f aca="true" t="shared" si="178" ref="G1587:I1588">0+G$1589</f>
        <v>50000</v>
      </c>
      <c r="H1587" s="160">
        <f t="shared" si="178"/>
        <v>47500</v>
      </c>
      <c r="I1587" s="160">
        <f t="shared" si="178"/>
        <v>19700</v>
      </c>
      <c r="J1587" s="299">
        <f t="shared" si="162"/>
        <v>41.473684210526315</v>
      </c>
    </row>
    <row r="1588" spans="1:10" s="129" customFormat="1" ht="12.75">
      <c r="A1588" s="133"/>
      <c r="B1588" s="130"/>
      <c r="C1588" s="130"/>
      <c r="D1588" s="133"/>
      <c r="E1588" s="133" t="s">
        <v>552</v>
      </c>
      <c r="F1588" s="131" t="s">
        <v>268</v>
      </c>
      <c r="G1588" s="160">
        <f t="shared" si="178"/>
        <v>50000</v>
      </c>
      <c r="H1588" s="160">
        <f t="shared" si="178"/>
        <v>47500</v>
      </c>
      <c r="I1588" s="160">
        <f t="shared" si="178"/>
        <v>19700</v>
      </c>
      <c r="J1588" s="299">
        <f t="shared" si="162"/>
        <v>41.473684210526315</v>
      </c>
    </row>
    <row r="1589" spans="1:10" s="129" customFormat="1" ht="12.75">
      <c r="A1589" s="133"/>
      <c r="B1589" s="130"/>
      <c r="C1589" s="130" t="s">
        <v>19</v>
      </c>
      <c r="D1589" s="133" t="s">
        <v>1934</v>
      </c>
      <c r="E1589" s="270" t="s">
        <v>553</v>
      </c>
      <c r="F1589" s="131" t="s">
        <v>425</v>
      </c>
      <c r="G1589" s="161">
        <v>50000</v>
      </c>
      <c r="H1589" s="161">
        <v>47500</v>
      </c>
      <c r="I1589" s="132">
        <v>19700</v>
      </c>
      <c r="J1589" s="301">
        <f t="shared" si="162"/>
        <v>41.473684210526315</v>
      </c>
    </row>
    <row r="1590" spans="1:10" s="129" customFormat="1" ht="25.5">
      <c r="A1590" s="133" t="s">
        <v>1935</v>
      </c>
      <c r="B1590" s="130" t="s">
        <v>1907</v>
      </c>
      <c r="C1590" s="130"/>
      <c r="D1590" s="133"/>
      <c r="E1590" s="133"/>
      <c r="F1590" s="159" t="s">
        <v>1936</v>
      </c>
      <c r="G1590" s="160">
        <f aca="true" t="shared" si="179" ref="G1590:I1591">0+G$1592</f>
        <v>432000</v>
      </c>
      <c r="H1590" s="160">
        <f t="shared" si="179"/>
        <v>410400</v>
      </c>
      <c r="I1590" s="160">
        <f t="shared" si="179"/>
        <v>377880.54</v>
      </c>
      <c r="J1590" s="299">
        <f t="shared" si="162"/>
        <v>92.07615497076023</v>
      </c>
    </row>
    <row r="1591" spans="1:10" s="129" customFormat="1" ht="12.75">
      <c r="A1591" s="133"/>
      <c r="B1591" s="130"/>
      <c r="C1591" s="130"/>
      <c r="D1591" s="133"/>
      <c r="E1591" s="133" t="s">
        <v>552</v>
      </c>
      <c r="F1591" s="131" t="s">
        <v>268</v>
      </c>
      <c r="G1591" s="160">
        <f t="shared" si="179"/>
        <v>432000</v>
      </c>
      <c r="H1591" s="160">
        <f t="shared" si="179"/>
        <v>410400</v>
      </c>
      <c r="I1591" s="160">
        <f t="shared" si="179"/>
        <v>377880.54</v>
      </c>
      <c r="J1591" s="299">
        <f t="shared" si="162"/>
        <v>92.07615497076023</v>
      </c>
    </row>
    <row r="1592" spans="1:10" s="129" customFormat="1" ht="12.75">
      <c r="A1592" s="133"/>
      <c r="B1592" s="130"/>
      <c r="C1592" s="130" t="s">
        <v>19</v>
      </c>
      <c r="D1592" s="133" t="s">
        <v>1937</v>
      </c>
      <c r="E1592" s="270" t="s">
        <v>553</v>
      </c>
      <c r="F1592" s="131" t="s">
        <v>425</v>
      </c>
      <c r="G1592" s="161">
        <v>432000</v>
      </c>
      <c r="H1592" s="161">
        <v>410400</v>
      </c>
      <c r="I1592" s="132">
        <v>377880.54</v>
      </c>
      <c r="J1592" s="301">
        <f t="shared" si="162"/>
        <v>92.07615497076023</v>
      </c>
    </row>
    <row r="1593" spans="1:10" s="129" customFormat="1" ht="25.5">
      <c r="A1593" s="133" t="s">
        <v>1938</v>
      </c>
      <c r="B1593" s="130" t="s">
        <v>1907</v>
      </c>
      <c r="C1593" s="130"/>
      <c r="D1593" s="133"/>
      <c r="E1593" s="133"/>
      <c r="F1593" s="159" t="s">
        <v>1939</v>
      </c>
      <c r="G1593" s="160">
        <f aca="true" t="shared" si="180" ref="G1593:I1594">0+G$1595</f>
        <v>38000</v>
      </c>
      <c r="H1593" s="160">
        <f t="shared" si="180"/>
        <v>36100</v>
      </c>
      <c r="I1593" s="160">
        <f t="shared" si="180"/>
        <v>29800</v>
      </c>
      <c r="J1593" s="299">
        <f aca="true" t="shared" si="181" ref="J1593:J1656">IF(OR($H1593=0,$I1593=0),"-",$I1593/$H1593*100)</f>
        <v>82.54847645429363</v>
      </c>
    </row>
    <row r="1594" spans="1:10" s="129" customFormat="1" ht="12.75">
      <c r="A1594" s="133"/>
      <c r="B1594" s="130"/>
      <c r="C1594" s="130"/>
      <c r="D1594" s="133"/>
      <c r="E1594" s="133" t="s">
        <v>552</v>
      </c>
      <c r="F1594" s="131" t="s">
        <v>268</v>
      </c>
      <c r="G1594" s="160">
        <f t="shared" si="180"/>
        <v>38000</v>
      </c>
      <c r="H1594" s="160">
        <f t="shared" si="180"/>
        <v>36100</v>
      </c>
      <c r="I1594" s="160">
        <f t="shared" si="180"/>
        <v>29800</v>
      </c>
      <c r="J1594" s="299">
        <f t="shared" si="181"/>
        <v>82.54847645429363</v>
      </c>
    </row>
    <row r="1595" spans="1:10" s="129" customFormat="1" ht="12.75">
      <c r="A1595" s="133"/>
      <c r="B1595" s="130"/>
      <c r="C1595" s="130" t="s">
        <v>19</v>
      </c>
      <c r="D1595" s="133" t="s">
        <v>1940</v>
      </c>
      <c r="E1595" s="270" t="s">
        <v>553</v>
      </c>
      <c r="F1595" s="131" t="s">
        <v>425</v>
      </c>
      <c r="G1595" s="161">
        <v>38000</v>
      </c>
      <c r="H1595" s="161">
        <v>36100</v>
      </c>
      <c r="I1595" s="132">
        <v>29800</v>
      </c>
      <c r="J1595" s="301">
        <f t="shared" si="181"/>
        <v>82.54847645429363</v>
      </c>
    </row>
    <row r="1596" spans="1:10" s="129" customFormat="1" ht="25.5">
      <c r="A1596" s="133" t="s">
        <v>1941</v>
      </c>
      <c r="B1596" s="130" t="s">
        <v>1907</v>
      </c>
      <c r="C1596" s="130"/>
      <c r="D1596" s="133"/>
      <c r="E1596" s="133"/>
      <c r="F1596" s="159" t="s">
        <v>1942</v>
      </c>
      <c r="G1596" s="160">
        <f aca="true" t="shared" si="182" ref="G1596:I1597">0+G$1598</f>
        <v>10000</v>
      </c>
      <c r="H1596" s="160">
        <f t="shared" si="182"/>
        <v>10000</v>
      </c>
      <c r="I1596" s="160">
        <f t="shared" si="182"/>
        <v>10000</v>
      </c>
      <c r="J1596" s="299">
        <f t="shared" si="181"/>
        <v>100</v>
      </c>
    </row>
    <row r="1597" spans="1:10" s="129" customFormat="1" ht="12.75">
      <c r="A1597" s="133"/>
      <c r="B1597" s="130"/>
      <c r="C1597" s="130"/>
      <c r="D1597" s="133"/>
      <c r="E1597" s="133" t="s">
        <v>552</v>
      </c>
      <c r="F1597" s="131" t="s">
        <v>268</v>
      </c>
      <c r="G1597" s="160">
        <f t="shared" si="182"/>
        <v>10000</v>
      </c>
      <c r="H1597" s="160">
        <f t="shared" si="182"/>
        <v>10000</v>
      </c>
      <c r="I1597" s="160">
        <f t="shared" si="182"/>
        <v>10000</v>
      </c>
      <c r="J1597" s="299">
        <f t="shared" si="181"/>
        <v>100</v>
      </c>
    </row>
    <row r="1598" spans="1:10" s="129" customFormat="1" ht="12.75">
      <c r="A1598" s="133"/>
      <c r="B1598" s="130"/>
      <c r="C1598" s="130" t="s">
        <v>19</v>
      </c>
      <c r="D1598" s="133" t="s">
        <v>1943</v>
      </c>
      <c r="E1598" s="270" t="s">
        <v>553</v>
      </c>
      <c r="F1598" s="131" t="s">
        <v>425</v>
      </c>
      <c r="G1598" s="161">
        <v>10000</v>
      </c>
      <c r="H1598" s="161">
        <v>10000</v>
      </c>
      <c r="I1598" s="132">
        <v>10000</v>
      </c>
      <c r="J1598" s="301">
        <f t="shared" si="181"/>
        <v>100</v>
      </c>
    </row>
    <row r="1599" spans="1:10" s="129" customFormat="1" ht="25.5">
      <c r="A1599" s="133" t="s">
        <v>1944</v>
      </c>
      <c r="B1599" s="130"/>
      <c r="C1599" s="130"/>
      <c r="D1599" s="133"/>
      <c r="E1599" s="133"/>
      <c r="F1599" s="159" t="s">
        <v>2690</v>
      </c>
      <c r="G1599" s="160">
        <f>0+G$1600+G$1603</f>
        <v>4035000</v>
      </c>
      <c r="H1599" s="160">
        <f>0+H$1600+H$1603</f>
        <v>3837000</v>
      </c>
      <c r="I1599" s="160">
        <f>0+I$1600+I$1603</f>
        <v>3804669.34</v>
      </c>
      <c r="J1599" s="299">
        <f t="shared" si="181"/>
        <v>99.15739744592129</v>
      </c>
    </row>
    <row r="1600" spans="1:10" s="129" customFormat="1" ht="25.5">
      <c r="A1600" s="133" t="s">
        <v>1945</v>
      </c>
      <c r="B1600" s="130" t="s">
        <v>1876</v>
      </c>
      <c r="C1600" s="130"/>
      <c r="D1600" s="133"/>
      <c r="E1600" s="133"/>
      <c r="F1600" s="159" t="s">
        <v>1946</v>
      </c>
      <c r="G1600" s="160">
        <f aca="true" t="shared" si="183" ref="G1600:I1601">0+G$1602</f>
        <v>75000</v>
      </c>
      <c r="H1600" s="160">
        <f t="shared" si="183"/>
        <v>75000</v>
      </c>
      <c r="I1600" s="160">
        <f t="shared" si="183"/>
        <v>75000</v>
      </c>
      <c r="J1600" s="299">
        <f t="shared" si="181"/>
        <v>100</v>
      </c>
    </row>
    <row r="1601" spans="1:10" s="129" customFormat="1" ht="12.75">
      <c r="A1601" s="133"/>
      <c r="B1601" s="130"/>
      <c r="C1601" s="130"/>
      <c r="D1601" s="133"/>
      <c r="E1601" s="133" t="s">
        <v>552</v>
      </c>
      <c r="F1601" s="131" t="s">
        <v>268</v>
      </c>
      <c r="G1601" s="160">
        <f t="shared" si="183"/>
        <v>75000</v>
      </c>
      <c r="H1601" s="160">
        <f t="shared" si="183"/>
        <v>75000</v>
      </c>
      <c r="I1601" s="160">
        <f t="shared" si="183"/>
        <v>75000</v>
      </c>
      <c r="J1601" s="299">
        <f t="shared" si="181"/>
        <v>100</v>
      </c>
    </row>
    <row r="1602" spans="1:10" s="129" customFormat="1" ht="12.75">
      <c r="A1602" s="133"/>
      <c r="B1602" s="130"/>
      <c r="C1602" s="130" t="s">
        <v>19</v>
      </c>
      <c r="D1602" s="133" t="s">
        <v>1947</v>
      </c>
      <c r="E1602" s="270" t="s">
        <v>553</v>
      </c>
      <c r="F1602" s="131" t="s">
        <v>425</v>
      </c>
      <c r="G1602" s="161">
        <v>75000</v>
      </c>
      <c r="H1602" s="161">
        <v>75000</v>
      </c>
      <c r="I1602" s="132">
        <v>75000</v>
      </c>
      <c r="J1602" s="301">
        <f t="shared" si="181"/>
        <v>100</v>
      </c>
    </row>
    <row r="1603" spans="1:10" s="129" customFormat="1" ht="25.5">
      <c r="A1603" s="133" t="s">
        <v>1948</v>
      </c>
      <c r="B1603" s="130" t="s">
        <v>1876</v>
      </c>
      <c r="C1603" s="130"/>
      <c r="D1603" s="133"/>
      <c r="E1603" s="133"/>
      <c r="F1603" s="159" t="s">
        <v>1949</v>
      </c>
      <c r="G1603" s="160">
        <f aca="true" t="shared" si="184" ref="G1603:I1604">0+G$1605</f>
        <v>3960000</v>
      </c>
      <c r="H1603" s="160">
        <f t="shared" si="184"/>
        <v>3762000</v>
      </c>
      <c r="I1603" s="160">
        <f t="shared" si="184"/>
        <v>3729669.34</v>
      </c>
      <c r="J1603" s="299">
        <f t="shared" si="181"/>
        <v>99.14059914938862</v>
      </c>
    </row>
    <row r="1604" spans="1:10" s="129" customFormat="1" ht="12.75">
      <c r="A1604" s="133"/>
      <c r="B1604" s="130"/>
      <c r="C1604" s="130"/>
      <c r="D1604" s="133"/>
      <c r="E1604" s="133" t="s">
        <v>552</v>
      </c>
      <c r="F1604" s="131" t="s">
        <v>268</v>
      </c>
      <c r="G1604" s="160">
        <f t="shared" si="184"/>
        <v>3960000</v>
      </c>
      <c r="H1604" s="160">
        <f t="shared" si="184"/>
        <v>3762000</v>
      </c>
      <c r="I1604" s="160">
        <f t="shared" si="184"/>
        <v>3729669.34</v>
      </c>
      <c r="J1604" s="299">
        <f t="shared" si="181"/>
        <v>99.14059914938862</v>
      </c>
    </row>
    <row r="1605" spans="1:10" s="129" customFormat="1" ht="12.75">
      <c r="A1605" s="133"/>
      <c r="B1605" s="130"/>
      <c r="C1605" s="130" t="s">
        <v>19</v>
      </c>
      <c r="D1605" s="133" t="s">
        <v>1950</v>
      </c>
      <c r="E1605" s="270" t="s">
        <v>553</v>
      </c>
      <c r="F1605" s="131" t="s">
        <v>425</v>
      </c>
      <c r="G1605" s="161">
        <v>3960000</v>
      </c>
      <c r="H1605" s="161">
        <v>3762000</v>
      </c>
      <c r="I1605" s="132">
        <v>3729669.34</v>
      </c>
      <c r="J1605" s="301">
        <f t="shared" si="181"/>
        <v>99.14059914938862</v>
      </c>
    </row>
    <row r="1606" spans="1:10" s="129" customFormat="1" ht="26.25" customHeight="1">
      <c r="A1606" s="133" t="s">
        <v>1951</v>
      </c>
      <c r="B1606" s="130"/>
      <c r="C1606" s="130"/>
      <c r="D1606" s="133"/>
      <c r="E1606" s="133"/>
      <c r="F1606" s="159" t="s">
        <v>1952</v>
      </c>
      <c r="G1606" s="160">
        <f>0+G$1607+G$1621+G$1624</f>
        <v>6850000</v>
      </c>
      <c r="H1606" s="160">
        <f>0+H$1607+H$1621+H$1624</f>
        <v>6747010</v>
      </c>
      <c r="I1606" s="160">
        <f>0+I$1607+I$1621+I$1624</f>
        <v>5984652.470000001</v>
      </c>
      <c r="J1606" s="299">
        <f t="shared" si="181"/>
        <v>88.70080924735551</v>
      </c>
    </row>
    <row r="1607" spans="1:10" s="129" customFormat="1" ht="12.75">
      <c r="A1607" s="133" t="s">
        <v>1953</v>
      </c>
      <c r="B1607" s="130" t="s">
        <v>1876</v>
      </c>
      <c r="C1607" s="130"/>
      <c r="D1607" s="133"/>
      <c r="E1607" s="133"/>
      <c r="F1607" s="159" t="s">
        <v>754</v>
      </c>
      <c r="G1607" s="160">
        <f>0+G$1609+G$1610+G$1611+G$1612+G$1613+G$1615+G$1617+G$1618+G$1620</f>
        <v>2920000</v>
      </c>
      <c r="H1607" s="160">
        <f>0+H$1609+H$1610+H$1611+H$1612+H$1613+H$1615+H$1617+H$1618+H$1620</f>
        <v>3013510</v>
      </c>
      <c r="I1607" s="160">
        <f>0+I$1609+I$1610+I$1611+I$1612+I$1613+I$1615+I$1617+I$1618+I$1620</f>
        <v>3011983.0300000003</v>
      </c>
      <c r="J1607" s="299">
        <f t="shared" si="181"/>
        <v>99.9493291875587</v>
      </c>
    </row>
    <row r="1608" spans="1:10" s="129" customFormat="1" ht="12.75">
      <c r="A1608" s="133"/>
      <c r="B1608" s="130"/>
      <c r="C1608" s="130"/>
      <c r="D1608" s="133"/>
      <c r="E1608" s="133" t="s">
        <v>543</v>
      </c>
      <c r="F1608" s="131" t="s">
        <v>380</v>
      </c>
      <c r="G1608" s="160">
        <f>0+G$1609+G$1610+G$1611+G$1612+G$1613</f>
        <v>2791000</v>
      </c>
      <c r="H1608" s="160">
        <f>0+H$1609+H$1610+H$1611+H$1612+H$1613</f>
        <v>2836410</v>
      </c>
      <c r="I1608" s="160">
        <f>0+I$1609+I$1610+I$1611+I$1612+I$1613</f>
        <v>2836405.97</v>
      </c>
      <c r="J1608" s="299">
        <f t="shared" si="181"/>
        <v>99.99985791898915</v>
      </c>
    </row>
    <row r="1609" spans="1:10" s="129" customFormat="1" ht="12.75">
      <c r="A1609" s="133"/>
      <c r="B1609" s="130"/>
      <c r="C1609" s="130" t="s">
        <v>1546</v>
      </c>
      <c r="D1609" s="133" t="s">
        <v>1954</v>
      </c>
      <c r="E1609" s="270" t="s">
        <v>800</v>
      </c>
      <c r="F1609" s="131" t="s">
        <v>382</v>
      </c>
      <c r="G1609" s="161">
        <v>900000</v>
      </c>
      <c r="H1609" s="161">
        <v>922200</v>
      </c>
      <c r="I1609" s="132">
        <v>922138.28</v>
      </c>
      <c r="J1609" s="301">
        <f t="shared" si="181"/>
        <v>99.99330730860984</v>
      </c>
    </row>
    <row r="1610" spans="1:10" s="129" customFormat="1" ht="12.75">
      <c r="A1610" s="133"/>
      <c r="B1610" s="130"/>
      <c r="C1610" s="130" t="s">
        <v>19</v>
      </c>
      <c r="D1610" s="133" t="s">
        <v>1955</v>
      </c>
      <c r="E1610" s="270" t="s">
        <v>544</v>
      </c>
      <c r="F1610" s="131" t="s">
        <v>383</v>
      </c>
      <c r="G1610" s="161">
        <v>2000</v>
      </c>
      <c r="H1610" s="161">
        <v>2210</v>
      </c>
      <c r="I1610" s="132">
        <v>2837.5</v>
      </c>
      <c r="J1610" s="301">
        <f t="shared" si="181"/>
        <v>128.39366515837105</v>
      </c>
    </row>
    <row r="1611" spans="1:10" s="129" customFormat="1" ht="12.75">
      <c r="A1611" s="133"/>
      <c r="B1611" s="130"/>
      <c r="C1611" s="130" t="s">
        <v>19</v>
      </c>
      <c r="D1611" s="133" t="s">
        <v>1956</v>
      </c>
      <c r="E1611" s="270" t="s">
        <v>809</v>
      </c>
      <c r="F1611" s="131" t="s">
        <v>384</v>
      </c>
      <c r="G1611" s="161">
        <v>1452000</v>
      </c>
      <c r="H1611" s="161">
        <v>1458000</v>
      </c>
      <c r="I1611" s="132">
        <v>1457996.38</v>
      </c>
      <c r="J1611" s="301">
        <f t="shared" si="181"/>
        <v>99.99975171467763</v>
      </c>
    </row>
    <row r="1612" spans="1:10" s="129" customFormat="1" ht="12.75">
      <c r="A1612" s="133"/>
      <c r="B1612" s="130"/>
      <c r="C1612" s="130" t="s">
        <v>19</v>
      </c>
      <c r="D1612" s="133" t="s">
        <v>1957</v>
      </c>
      <c r="E1612" s="270" t="s">
        <v>915</v>
      </c>
      <c r="F1612" s="131" t="s">
        <v>385</v>
      </c>
      <c r="G1612" s="161">
        <v>387000</v>
      </c>
      <c r="H1612" s="161">
        <v>387000</v>
      </c>
      <c r="I1612" s="132">
        <v>386496.31</v>
      </c>
      <c r="J1612" s="301">
        <f t="shared" si="181"/>
        <v>99.86984754521964</v>
      </c>
    </row>
    <row r="1613" spans="1:10" s="129" customFormat="1" ht="12.75">
      <c r="A1613" s="133"/>
      <c r="B1613" s="130"/>
      <c r="C1613" s="130" t="s">
        <v>19</v>
      </c>
      <c r="D1613" s="133" t="s">
        <v>1958</v>
      </c>
      <c r="E1613" s="270" t="s">
        <v>545</v>
      </c>
      <c r="F1613" s="131" t="s">
        <v>387</v>
      </c>
      <c r="G1613" s="161">
        <v>50000</v>
      </c>
      <c r="H1613" s="161">
        <v>67000</v>
      </c>
      <c r="I1613" s="132">
        <v>66937.5</v>
      </c>
      <c r="J1613" s="301">
        <f t="shared" si="181"/>
        <v>99.90671641791045</v>
      </c>
    </row>
    <row r="1614" spans="1:10" s="129" customFormat="1" ht="12.75">
      <c r="A1614" s="133"/>
      <c r="B1614" s="130"/>
      <c r="C1614" s="130"/>
      <c r="D1614" s="133"/>
      <c r="E1614" s="133" t="s">
        <v>550</v>
      </c>
      <c r="F1614" s="131" t="s">
        <v>391</v>
      </c>
      <c r="G1614" s="160">
        <f>0+G$1615</f>
        <v>118000</v>
      </c>
      <c r="H1614" s="160">
        <f>0+H$1615</f>
        <v>166100</v>
      </c>
      <c r="I1614" s="160">
        <f>0+I$1615</f>
        <v>166099.2</v>
      </c>
      <c r="J1614" s="299">
        <f t="shared" si="181"/>
        <v>99.99951836243227</v>
      </c>
    </row>
    <row r="1615" spans="1:10" s="129" customFormat="1" ht="12.75">
      <c r="A1615" s="133"/>
      <c r="B1615" s="130"/>
      <c r="C1615" s="130" t="s">
        <v>19</v>
      </c>
      <c r="D1615" s="133" t="s">
        <v>1959</v>
      </c>
      <c r="E1615" s="270" t="s">
        <v>551</v>
      </c>
      <c r="F1615" s="131" t="s">
        <v>391</v>
      </c>
      <c r="G1615" s="161">
        <v>118000</v>
      </c>
      <c r="H1615" s="161">
        <v>166100</v>
      </c>
      <c r="I1615" s="132">
        <v>166099.2</v>
      </c>
      <c r="J1615" s="301">
        <f t="shared" si="181"/>
        <v>99.99951836243227</v>
      </c>
    </row>
    <row r="1616" spans="1:10" s="129" customFormat="1" ht="12.75">
      <c r="A1616" s="133"/>
      <c r="B1616" s="130"/>
      <c r="C1616" s="130"/>
      <c r="D1616" s="133"/>
      <c r="E1616" s="133" t="s">
        <v>619</v>
      </c>
      <c r="F1616" s="131" t="s">
        <v>404</v>
      </c>
      <c r="G1616" s="160">
        <f>0+G$1617+G$1618</f>
        <v>8000</v>
      </c>
      <c r="H1616" s="160">
        <f>0+H$1617+H$1618</f>
        <v>8000</v>
      </c>
      <c r="I1616" s="160">
        <f>0+I$1617+I$1618</f>
        <v>6544.26</v>
      </c>
      <c r="J1616" s="299">
        <f t="shared" si="181"/>
        <v>81.80325</v>
      </c>
    </row>
    <row r="1617" spans="1:10" s="129" customFormat="1" ht="12.75">
      <c r="A1617" s="133"/>
      <c r="B1617" s="130"/>
      <c r="C1617" s="130" t="s">
        <v>19</v>
      </c>
      <c r="D1617" s="133" t="s">
        <v>1960</v>
      </c>
      <c r="E1617" s="270" t="s">
        <v>621</v>
      </c>
      <c r="F1617" s="131" t="s">
        <v>407</v>
      </c>
      <c r="G1617" s="161">
        <v>4000</v>
      </c>
      <c r="H1617" s="161">
        <v>4000</v>
      </c>
      <c r="I1617" s="132">
        <v>3235.36</v>
      </c>
      <c r="J1617" s="301">
        <f t="shared" si="181"/>
        <v>80.884</v>
      </c>
    </row>
    <row r="1618" spans="1:10" s="129" customFormat="1" ht="12.75">
      <c r="A1618" s="133"/>
      <c r="B1618" s="130"/>
      <c r="C1618" s="130" t="s">
        <v>19</v>
      </c>
      <c r="D1618" s="133" t="s">
        <v>1961</v>
      </c>
      <c r="E1618" s="270" t="s">
        <v>623</v>
      </c>
      <c r="F1618" s="131" t="s">
        <v>408</v>
      </c>
      <c r="G1618" s="161">
        <v>4000</v>
      </c>
      <c r="H1618" s="161">
        <v>4000</v>
      </c>
      <c r="I1618" s="132">
        <v>3308.9</v>
      </c>
      <c r="J1618" s="301">
        <f t="shared" si="181"/>
        <v>82.7225</v>
      </c>
    </row>
    <row r="1619" spans="1:10" s="129" customFormat="1" ht="12.75">
      <c r="A1619" s="133"/>
      <c r="B1619" s="130"/>
      <c r="C1619" s="130"/>
      <c r="D1619" s="133"/>
      <c r="E1619" s="133" t="s">
        <v>1867</v>
      </c>
      <c r="F1619" s="131" t="s">
        <v>438</v>
      </c>
      <c r="G1619" s="160">
        <f>0+G$1620</f>
        <v>3000</v>
      </c>
      <c r="H1619" s="160">
        <f>0+H$1620</f>
        <v>3000</v>
      </c>
      <c r="I1619" s="160">
        <f>0+I$1620</f>
        <v>2933.6</v>
      </c>
      <c r="J1619" s="299">
        <f t="shared" si="181"/>
        <v>97.78666666666666</v>
      </c>
    </row>
    <row r="1620" spans="1:10" s="129" customFormat="1" ht="12.75">
      <c r="A1620" s="133"/>
      <c r="B1620" s="130"/>
      <c r="C1620" s="130" t="s">
        <v>19</v>
      </c>
      <c r="D1620" s="133" t="s">
        <v>1962</v>
      </c>
      <c r="E1620" s="270" t="s">
        <v>1963</v>
      </c>
      <c r="F1620" s="131" t="s">
        <v>334</v>
      </c>
      <c r="G1620" s="161">
        <v>3000</v>
      </c>
      <c r="H1620" s="161">
        <v>3000</v>
      </c>
      <c r="I1620" s="132">
        <v>2933.6</v>
      </c>
      <c r="J1620" s="301">
        <f t="shared" si="181"/>
        <v>97.78666666666666</v>
      </c>
    </row>
    <row r="1621" spans="1:10" s="129" customFormat="1" ht="38.25">
      <c r="A1621" s="133" t="s">
        <v>1964</v>
      </c>
      <c r="B1621" s="130" t="s">
        <v>1876</v>
      </c>
      <c r="C1621" s="130"/>
      <c r="D1621" s="133"/>
      <c r="E1621" s="133"/>
      <c r="F1621" s="159" t="s">
        <v>1965</v>
      </c>
      <c r="G1621" s="160">
        <f aca="true" t="shared" si="185" ref="G1621:I1622">0+G$1623</f>
        <v>3490000</v>
      </c>
      <c r="H1621" s="160">
        <f t="shared" si="185"/>
        <v>3315500</v>
      </c>
      <c r="I1621" s="160">
        <f t="shared" si="185"/>
        <v>2642649.86</v>
      </c>
      <c r="J1621" s="299">
        <f t="shared" si="181"/>
        <v>79.70592248529633</v>
      </c>
    </row>
    <row r="1622" spans="1:10" s="129" customFormat="1" ht="12.75">
      <c r="A1622" s="133"/>
      <c r="B1622" s="130"/>
      <c r="C1622" s="130"/>
      <c r="D1622" s="133"/>
      <c r="E1622" s="133" t="s">
        <v>552</v>
      </c>
      <c r="F1622" s="131" t="s">
        <v>268</v>
      </c>
      <c r="G1622" s="160">
        <f t="shared" si="185"/>
        <v>3490000</v>
      </c>
      <c r="H1622" s="160">
        <f t="shared" si="185"/>
        <v>3315500</v>
      </c>
      <c r="I1622" s="160">
        <f t="shared" si="185"/>
        <v>2642649.86</v>
      </c>
      <c r="J1622" s="299">
        <f t="shared" si="181"/>
        <v>79.70592248529633</v>
      </c>
    </row>
    <row r="1623" spans="1:10" s="129" customFormat="1" ht="12.75">
      <c r="A1623" s="133"/>
      <c r="B1623" s="130"/>
      <c r="C1623" s="130" t="s">
        <v>19</v>
      </c>
      <c r="D1623" s="133" t="s">
        <v>1966</v>
      </c>
      <c r="E1623" s="270" t="s">
        <v>553</v>
      </c>
      <c r="F1623" s="131" t="s">
        <v>425</v>
      </c>
      <c r="G1623" s="161">
        <v>3490000</v>
      </c>
      <c r="H1623" s="161">
        <v>3315500</v>
      </c>
      <c r="I1623" s="132">
        <v>2642649.86</v>
      </c>
      <c r="J1623" s="301">
        <f t="shared" si="181"/>
        <v>79.70592248529633</v>
      </c>
    </row>
    <row r="1624" spans="1:10" s="129" customFormat="1" ht="38.25">
      <c r="A1624" s="133" t="s">
        <v>1967</v>
      </c>
      <c r="B1624" s="130" t="s">
        <v>1907</v>
      </c>
      <c r="C1624" s="130"/>
      <c r="D1624" s="133"/>
      <c r="E1624" s="133"/>
      <c r="F1624" s="159" t="s">
        <v>1968</v>
      </c>
      <c r="G1624" s="160">
        <f aca="true" t="shared" si="186" ref="G1624:I1625">0+G$1626</f>
        <v>440000</v>
      </c>
      <c r="H1624" s="160">
        <f t="shared" si="186"/>
        <v>418000</v>
      </c>
      <c r="I1624" s="160">
        <f t="shared" si="186"/>
        <v>330019.58</v>
      </c>
      <c r="J1624" s="299">
        <f t="shared" si="181"/>
        <v>78.95205263157895</v>
      </c>
    </row>
    <row r="1625" spans="1:10" s="129" customFormat="1" ht="12.75">
      <c r="A1625" s="133"/>
      <c r="B1625" s="130"/>
      <c r="C1625" s="130"/>
      <c r="D1625" s="133"/>
      <c r="E1625" s="133" t="s">
        <v>552</v>
      </c>
      <c r="F1625" s="131" t="s">
        <v>268</v>
      </c>
      <c r="G1625" s="160">
        <f t="shared" si="186"/>
        <v>440000</v>
      </c>
      <c r="H1625" s="160">
        <f t="shared" si="186"/>
        <v>418000</v>
      </c>
      <c r="I1625" s="160">
        <f t="shared" si="186"/>
        <v>330019.58</v>
      </c>
      <c r="J1625" s="299">
        <f t="shared" si="181"/>
        <v>78.95205263157895</v>
      </c>
    </row>
    <row r="1626" spans="1:10" s="129" customFormat="1" ht="12.75">
      <c r="A1626" s="133"/>
      <c r="B1626" s="130"/>
      <c r="C1626" s="130" t="s">
        <v>19</v>
      </c>
      <c r="D1626" s="133" t="s">
        <v>1969</v>
      </c>
      <c r="E1626" s="270" t="s">
        <v>553</v>
      </c>
      <c r="F1626" s="131" t="s">
        <v>425</v>
      </c>
      <c r="G1626" s="161">
        <v>440000</v>
      </c>
      <c r="H1626" s="161">
        <v>418000</v>
      </c>
      <c r="I1626" s="132">
        <v>330019.58</v>
      </c>
      <c r="J1626" s="301">
        <f t="shared" si="181"/>
        <v>78.95205263157895</v>
      </c>
    </row>
    <row r="1627" spans="1:10" s="129" customFormat="1" ht="12.75">
      <c r="A1627" s="133" t="s">
        <v>1970</v>
      </c>
      <c r="B1627" s="130"/>
      <c r="C1627" s="130"/>
      <c r="D1627" s="133"/>
      <c r="E1627" s="133"/>
      <c r="F1627" s="159" t="s">
        <v>1971</v>
      </c>
      <c r="G1627" s="160">
        <f>0+G$1628+G$1634+G$1637+G$1640+G$1643+G$1648+G$1651</f>
        <v>50533000</v>
      </c>
      <c r="H1627" s="160">
        <f>0+H$1628+H$1634+H$1637+H$1640+H$1643+H$1648+H$1651</f>
        <v>54293450</v>
      </c>
      <c r="I1627" s="160">
        <f>0+I$1628+I$1634+I$1637+I$1640+I$1643+I$1648+I$1651</f>
        <v>52864761.5</v>
      </c>
      <c r="J1627" s="299">
        <f t="shared" si="181"/>
        <v>97.36858037203383</v>
      </c>
    </row>
    <row r="1628" spans="1:10" s="129" customFormat="1" ht="38.25">
      <c r="A1628" s="133" t="s">
        <v>1972</v>
      </c>
      <c r="B1628" s="130" t="s">
        <v>1876</v>
      </c>
      <c r="C1628" s="130"/>
      <c r="D1628" s="133"/>
      <c r="E1628" s="133"/>
      <c r="F1628" s="159" t="s">
        <v>1973</v>
      </c>
      <c r="G1628" s="160">
        <f>0+G$1630+G$1632+G$1633</f>
        <v>28290000</v>
      </c>
      <c r="H1628" s="160">
        <f>0+H$1630+H$1632+H$1633</f>
        <v>32372600</v>
      </c>
      <c r="I1628" s="160">
        <f>0+I$1630+I$1632+I$1633</f>
        <v>31640067.58</v>
      </c>
      <c r="J1628" s="299">
        <f t="shared" si="181"/>
        <v>97.73718385301149</v>
      </c>
    </row>
    <row r="1629" spans="1:10" s="129" customFormat="1" ht="12.75">
      <c r="A1629" s="133"/>
      <c r="B1629" s="130"/>
      <c r="C1629" s="130"/>
      <c r="D1629" s="133"/>
      <c r="E1629" s="133" t="s">
        <v>543</v>
      </c>
      <c r="F1629" s="131" t="s">
        <v>380</v>
      </c>
      <c r="G1629" s="160">
        <f>0+G$1630</f>
        <v>27050000</v>
      </c>
      <c r="H1629" s="160">
        <f>0+H$1630</f>
        <v>31194600</v>
      </c>
      <c r="I1629" s="160">
        <f>0+I$1630</f>
        <v>31194529.54</v>
      </c>
      <c r="J1629" s="299">
        <f t="shared" si="181"/>
        <v>99.99977412757336</v>
      </c>
    </row>
    <row r="1630" spans="1:10" s="129" customFormat="1" ht="12.75">
      <c r="A1630" s="133"/>
      <c r="B1630" s="130"/>
      <c r="C1630" s="130" t="s">
        <v>19</v>
      </c>
      <c r="D1630" s="133" t="s">
        <v>1974</v>
      </c>
      <c r="E1630" s="270" t="s">
        <v>572</v>
      </c>
      <c r="F1630" s="131" t="s">
        <v>389</v>
      </c>
      <c r="G1630" s="161">
        <v>27050000</v>
      </c>
      <c r="H1630" s="161">
        <v>31194600</v>
      </c>
      <c r="I1630" s="132">
        <v>31194529.54</v>
      </c>
      <c r="J1630" s="301">
        <f t="shared" si="181"/>
        <v>99.99977412757336</v>
      </c>
    </row>
    <row r="1631" spans="1:10" s="129" customFormat="1" ht="12.75">
      <c r="A1631" s="133"/>
      <c r="B1631" s="130"/>
      <c r="C1631" s="130"/>
      <c r="D1631" s="133"/>
      <c r="E1631" s="133" t="s">
        <v>619</v>
      </c>
      <c r="F1631" s="131" t="s">
        <v>404</v>
      </c>
      <c r="G1631" s="160">
        <f>0+G$1632+G$1633</f>
        <v>1240000</v>
      </c>
      <c r="H1631" s="160">
        <f>0+H$1632+H$1633</f>
        <v>1178000</v>
      </c>
      <c r="I1631" s="160">
        <f>0+I$1632+I$1633</f>
        <v>445538.04000000004</v>
      </c>
      <c r="J1631" s="299">
        <f t="shared" si="181"/>
        <v>37.82156536502547</v>
      </c>
    </row>
    <row r="1632" spans="1:10" s="129" customFormat="1" ht="12.75">
      <c r="A1632" s="133"/>
      <c r="B1632" s="130"/>
      <c r="C1632" s="130" t="s">
        <v>19</v>
      </c>
      <c r="D1632" s="133" t="s">
        <v>1975</v>
      </c>
      <c r="E1632" s="270" t="s">
        <v>621</v>
      </c>
      <c r="F1632" s="131" t="s">
        <v>407</v>
      </c>
      <c r="G1632" s="161">
        <v>935000</v>
      </c>
      <c r="H1632" s="161">
        <v>873000</v>
      </c>
      <c r="I1632" s="132">
        <v>147587.14</v>
      </c>
      <c r="J1632" s="301">
        <f t="shared" si="181"/>
        <v>16.90574341351661</v>
      </c>
    </row>
    <row r="1633" spans="1:10" s="129" customFormat="1" ht="12.75">
      <c r="A1633" s="133"/>
      <c r="B1633" s="130"/>
      <c r="C1633" s="130" t="s">
        <v>19</v>
      </c>
      <c r="D1633" s="133" t="s">
        <v>1976</v>
      </c>
      <c r="E1633" s="270" t="s">
        <v>623</v>
      </c>
      <c r="F1633" s="131" t="s">
        <v>408</v>
      </c>
      <c r="G1633" s="161">
        <v>305000</v>
      </c>
      <c r="H1633" s="161">
        <v>305000</v>
      </c>
      <c r="I1633" s="132">
        <v>297950.9</v>
      </c>
      <c r="J1633" s="301">
        <f t="shared" si="181"/>
        <v>97.68881967213116</v>
      </c>
    </row>
    <row r="1634" spans="1:10" s="129" customFormat="1" ht="38.25">
      <c r="A1634" s="133" t="s">
        <v>1977</v>
      </c>
      <c r="B1634" s="130" t="s">
        <v>1876</v>
      </c>
      <c r="C1634" s="130"/>
      <c r="D1634" s="133"/>
      <c r="E1634" s="133"/>
      <c r="F1634" s="159" t="s">
        <v>1978</v>
      </c>
      <c r="G1634" s="160">
        <f aca="true" t="shared" si="187" ref="G1634:I1635">0+G$1636</f>
        <v>4460000</v>
      </c>
      <c r="H1634" s="160">
        <f t="shared" si="187"/>
        <v>4237000</v>
      </c>
      <c r="I1634" s="160">
        <f t="shared" si="187"/>
        <v>3700000</v>
      </c>
      <c r="J1634" s="299">
        <f t="shared" si="181"/>
        <v>87.32593816379513</v>
      </c>
    </row>
    <row r="1635" spans="1:10" s="129" customFormat="1" ht="12.75">
      <c r="A1635" s="133"/>
      <c r="B1635" s="130"/>
      <c r="C1635" s="130"/>
      <c r="D1635" s="133"/>
      <c r="E1635" s="133" t="s">
        <v>708</v>
      </c>
      <c r="F1635" s="131" t="s">
        <v>433</v>
      </c>
      <c r="G1635" s="160">
        <f t="shared" si="187"/>
        <v>4460000</v>
      </c>
      <c r="H1635" s="160">
        <f t="shared" si="187"/>
        <v>4237000</v>
      </c>
      <c r="I1635" s="160">
        <f t="shared" si="187"/>
        <v>3700000</v>
      </c>
      <c r="J1635" s="299">
        <f t="shared" si="181"/>
        <v>87.32593816379513</v>
      </c>
    </row>
    <row r="1636" spans="1:10" s="129" customFormat="1" ht="38.25">
      <c r="A1636" s="133"/>
      <c r="B1636" s="130"/>
      <c r="C1636" s="130" t="s">
        <v>321</v>
      </c>
      <c r="D1636" s="133" t="s">
        <v>1979</v>
      </c>
      <c r="E1636" s="270" t="s">
        <v>710</v>
      </c>
      <c r="F1636" s="131" t="s">
        <v>434</v>
      </c>
      <c r="G1636" s="161">
        <v>4460000</v>
      </c>
      <c r="H1636" s="161">
        <v>4237000</v>
      </c>
      <c r="I1636" s="132">
        <v>3700000</v>
      </c>
      <c r="J1636" s="301">
        <f t="shared" si="181"/>
        <v>87.32593816379513</v>
      </c>
    </row>
    <row r="1637" spans="1:10" s="129" customFormat="1" ht="25.5">
      <c r="A1637" s="133" t="s">
        <v>1980</v>
      </c>
      <c r="B1637" s="130" t="s">
        <v>1876</v>
      </c>
      <c r="C1637" s="130"/>
      <c r="D1637" s="133"/>
      <c r="E1637" s="133"/>
      <c r="F1637" s="159" t="s">
        <v>1981</v>
      </c>
      <c r="G1637" s="160">
        <f aca="true" t="shared" si="188" ref="G1637:I1638">0+G$1639</f>
        <v>9263000</v>
      </c>
      <c r="H1637" s="160">
        <f t="shared" si="188"/>
        <v>9263000</v>
      </c>
      <c r="I1637" s="160">
        <f t="shared" si="188"/>
        <v>9263000</v>
      </c>
      <c r="J1637" s="299">
        <f t="shared" si="181"/>
        <v>100</v>
      </c>
    </row>
    <row r="1638" spans="1:10" s="129" customFormat="1" ht="12.75">
      <c r="A1638" s="133"/>
      <c r="B1638" s="130"/>
      <c r="C1638" s="130"/>
      <c r="D1638" s="133"/>
      <c r="E1638" s="133" t="s">
        <v>708</v>
      </c>
      <c r="F1638" s="131" t="s">
        <v>433</v>
      </c>
      <c r="G1638" s="160">
        <f t="shared" si="188"/>
        <v>9263000</v>
      </c>
      <c r="H1638" s="160">
        <f t="shared" si="188"/>
        <v>9263000</v>
      </c>
      <c r="I1638" s="160">
        <f t="shared" si="188"/>
        <v>9263000</v>
      </c>
      <c r="J1638" s="299">
        <f t="shared" si="181"/>
        <v>100</v>
      </c>
    </row>
    <row r="1639" spans="1:10" s="129" customFormat="1" ht="38.25">
      <c r="A1639" s="133"/>
      <c r="B1639" s="130"/>
      <c r="C1639" s="130" t="s">
        <v>321</v>
      </c>
      <c r="D1639" s="133" t="s">
        <v>1982</v>
      </c>
      <c r="E1639" s="270" t="s">
        <v>710</v>
      </c>
      <c r="F1639" s="131" t="s">
        <v>434</v>
      </c>
      <c r="G1639" s="161">
        <v>9263000</v>
      </c>
      <c r="H1639" s="161">
        <v>9263000</v>
      </c>
      <c r="I1639" s="132">
        <v>9263000</v>
      </c>
      <c r="J1639" s="301">
        <f t="shared" si="181"/>
        <v>100</v>
      </c>
    </row>
    <row r="1640" spans="1:10" s="129" customFormat="1" ht="38.25">
      <c r="A1640" s="133" t="s">
        <v>1983</v>
      </c>
      <c r="B1640" s="130" t="s">
        <v>1876</v>
      </c>
      <c r="C1640" s="130"/>
      <c r="D1640" s="133"/>
      <c r="E1640" s="133"/>
      <c r="F1640" s="159" t="s">
        <v>1984</v>
      </c>
      <c r="G1640" s="160">
        <f aca="true" t="shared" si="189" ref="G1640:I1641">0+G$1642</f>
        <v>7081000</v>
      </c>
      <c r="H1640" s="160">
        <f t="shared" si="189"/>
        <v>7049400</v>
      </c>
      <c r="I1640" s="160">
        <f t="shared" si="189"/>
        <v>7049382.36</v>
      </c>
      <c r="J1640" s="299">
        <f t="shared" si="181"/>
        <v>99.99974976593752</v>
      </c>
    </row>
    <row r="1641" spans="1:10" s="129" customFormat="1" ht="12.75">
      <c r="A1641" s="133"/>
      <c r="B1641" s="130"/>
      <c r="C1641" s="130"/>
      <c r="D1641" s="133"/>
      <c r="E1641" s="133" t="s">
        <v>543</v>
      </c>
      <c r="F1641" s="131" t="s">
        <v>380</v>
      </c>
      <c r="G1641" s="160">
        <f t="shared" si="189"/>
        <v>7081000</v>
      </c>
      <c r="H1641" s="160">
        <f t="shared" si="189"/>
        <v>7049400</v>
      </c>
      <c r="I1641" s="160">
        <f t="shared" si="189"/>
        <v>7049382.36</v>
      </c>
      <c r="J1641" s="299">
        <f t="shared" si="181"/>
        <v>99.99974976593752</v>
      </c>
    </row>
    <row r="1642" spans="1:10" s="129" customFormat="1" ht="12.75">
      <c r="A1642" s="133"/>
      <c r="B1642" s="130"/>
      <c r="C1642" s="130" t="s">
        <v>19</v>
      </c>
      <c r="D1642" s="133" t="s">
        <v>1985</v>
      </c>
      <c r="E1642" s="270" t="s">
        <v>915</v>
      </c>
      <c r="F1642" s="131" t="s">
        <v>385</v>
      </c>
      <c r="G1642" s="161">
        <v>7081000</v>
      </c>
      <c r="H1642" s="161">
        <v>7049400</v>
      </c>
      <c r="I1642" s="132">
        <v>7049382.36</v>
      </c>
      <c r="J1642" s="301">
        <f t="shared" si="181"/>
        <v>99.99974976593752</v>
      </c>
    </row>
    <row r="1643" spans="1:10" s="129" customFormat="1" ht="38.25">
      <c r="A1643" s="133" t="s">
        <v>1986</v>
      </c>
      <c r="B1643" s="130" t="s">
        <v>1876</v>
      </c>
      <c r="C1643" s="130"/>
      <c r="D1643" s="133"/>
      <c r="E1643" s="133"/>
      <c r="F1643" s="159" t="s">
        <v>1987</v>
      </c>
      <c r="G1643" s="160">
        <f>0+G$1645+G$1647</f>
        <v>1170000</v>
      </c>
      <c r="H1643" s="160">
        <f>0+H$1645+H$1647</f>
        <v>1111500</v>
      </c>
      <c r="I1643" s="160">
        <f>0+I$1645+I$1647</f>
        <v>1044686.56</v>
      </c>
      <c r="J1643" s="299">
        <f t="shared" si="181"/>
        <v>93.98889428699955</v>
      </c>
    </row>
    <row r="1644" spans="1:10" s="129" customFormat="1" ht="12.75">
      <c r="A1644" s="133"/>
      <c r="B1644" s="130"/>
      <c r="C1644" s="130"/>
      <c r="D1644" s="133"/>
      <c r="E1644" s="133" t="s">
        <v>575</v>
      </c>
      <c r="F1644" s="131" t="s">
        <v>459</v>
      </c>
      <c r="G1644" s="160">
        <f>0+G$1645</f>
        <v>70000</v>
      </c>
      <c r="H1644" s="160">
        <f>0+H$1645</f>
        <v>66500</v>
      </c>
      <c r="I1644" s="160">
        <f>0+I$1645</f>
        <v>39375</v>
      </c>
      <c r="J1644" s="299">
        <f t="shared" si="181"/>
        <v>59.210526315789465</v>
      </c>
    </row>
    <row r="1645" spans="1:10" s="129" customFormat="1" ht="12.75">
      <c r="A1645" s="133"/>
      <c r="B1645" s="130"/>
      <c r="C1645" s="130" t="s">
        <v>321</v>
      </c>
      <c r="D1645" s="133" t="s">
        <v>1988</v>
      </c>
      <c r="E1645" s="270" t="s">
        <v>576</v>
      </c>
      <c r="F1645" s="131" t="s">
        <v>460</v>
      </c>
      <c r="G1645" s="161">
        <v>70000</v>
      </c>
      <c r="H1645" s="161">
        <v>66500</v>
      </c>
      <c r="I1645" s="132">
        <v>39375</v>
      </c>
      <c r="J1645" s="301">
        <f t="shared" si="181"/>
        <v>59.210526315789465</v>
      </c>
    </row>
    <row r="1646" spans="1:10" s="129" customFormat="1" ht="12.75">
      <c r="A1646" s="133"/>
      <c r="B1646" s="130"/>
      <c r="C1646" s="130"/>
      <c r="D1646" s="133"/>
      <c r="E1646" s="133" t="s">
        <v>890</v>
      </c>
      <c r="F1646" s="131" t="s">
        <v>462</v>
      </c>
      <c r="G1646" s="160">
        <f>0+G$1647</f>
        <v>1100000</v>
      </c>
      <c r="H1646" s="160">
        <f>0+H$1647</f>
        <v>1045000</v>
      </c>
      <c r="I1646" s="160">
        <f>0+I$1647</f>
        <v>1005311.56</v>
      </c>
      <c r="J1646" s="299">
        <f t="shared" si="181"/>
        <v>96.20206315789474</v>
      </c>
    </row>
    <row r="1647" spans="1:10" s="129" customFormat="1" ht="12.75">
      <c r="A1647" s="133"/>
      <c r="B1647" s="130"/>
      <c r="C1647" s="130" t="s">
        <v>321</v>
      </c>
      <c r="D1647" s="133" t="s">
        <v>1989</v>
      </c>
      <c r="E1647" s="270" t="s">
        <v>892</v>
      </c>
      <c r="F1647" s="131" t="s">
        <v>462</v>
      </c>
      <c r="G1647" s="161">
        <v>1100000</v>
      </c>
      <c r="H1647" s="161">
        <v>1045000</v>
      </c>
      <c r="I1647" s="132">
        <v>1005311.56</v>
      </c>
      <c r="J1647" s="301">
        <f t="shared" si="181"/>
        <v>96.20206315789474</v>
      </c>
    </row>
    <row r="1648" spans="1:10" s="129" customFormat="1" ht="38.25">
      <c r="A1648" s="133" t="s">
        <v>1990</v>
      </c>
      <c r="B1648" s="130" t="s">
        <v>1876</v>
      </c>
      <c r="C1648" s="130"/>
      <c r="D1648" s="133"/>
      <c r="E1648" s="133"/>
      <c r="F1648" s="159" t="s">
        <v>1991</v>
      </c>
      <c r="G1648" s="160">
        <f aca="true" t="shared" si="190" ref="G1648:I1649">0+G$1650</f>
        <v>88000</v>
      </c>
      <c r="H1648" s="160">
        <f t="shared" si="190"/>
        <v>88000</v>
      </c>
      <c r="I1648" s="160">
        <f t="shared" si="190"/>
        <v>87375</v>
      </c>
      <c r="J1648" s="299">
        <f t="shared" si="181"/>
        <v>99.28977272727273</v>
      </c>
    </row>
    <row r="1649" spans="1:10" s="129" customFormat="1" ht="12.75">
      <c r="A1649" s="133"/>
      <c r="B1649" s="130"/>
      <c r="C1649" s="130"/>
      <c r="D1649" s="133"/>
      <c r="E1649" s="133" t="s">
        <v>575</v>
      </c>
      <c r="F1649" s="131" t="s">
        <v>459</v>
      </c>
      <c r="G1649" s="160">
        <f t="shared" si="190"/>
        <v>88000</v>
      </c>
      <c r="H1649" s="160">
        <f t="shared" si="190"/>
        <v>88000</v>
      </c>
      <c r="I1649" s="160">
        <f t="shared" si="190"/>
        <v>87375</v>
      </c>
      <c r="J1649" s="299">
        <f t="shared" si="181"/>
        <v>99.28977272727273</v>
      </c>
    </row>
    <row r="1650" spans="1:10" s="129" customFormat="1" ht="12.75">
      <c r="A1650" s="133"/>
      <c r="B1650" s="130"/>
      <c r="C1650" s="130" t="s">
        <v>321</v>
      </c>
      <c r="D1650" s="133" t="s">
        <v>1992</v>
      </c>
      <c r="E1650" s="270" t="s">
        <v>576</v>
      </c>
      <c r="F1650" s="131" t="s">
        <v>460</v>
      </c>
      <c r="G1650" s="161">
        <v>88000</v>
      </c>
      <c r="H1650" s="161">
        <v>88000</v>
      </c>
      <c r="I1650" s="132">
        <v>87375</v>
      </c>
      <c r="J1650" s="301">
        <f t="shared" si="181"/>
        <v>99.28977272727273</v>
      </c>
    </row>
    <row r="1651" spans="1:10" s="129" customFormat="1" ht="51">
      <c r="A1651" s="133" t="s">
        <v>1993</v>
      </c>
      <c r="B1651" s="130" t="s">
        <v>1876</v>
      </c>
      <c r="C1651" s="130"/>
      <c r="D1651" s="133"/>
      <c r="E1651" s="133"/>
      <c r="F1651" s="159" t="s">
        <v>2691</v>
      </c>
      <c r="G1651" s="160">
        <f aca="true" t="shared" si="191" ref="G1651:I1652">0+G$1653</f>
        <v>181000</v>
      </c>
      <c r="H1651" s="160">
        <f t="shared" si="191"/>
        <v>171950</v>
      </c>
      <c r="I1651" s="160">
        <f t="shared" si="191"/>
        <v>80250</v>
      </c>
      <c r="J1651" s="299">
        <f t="shared" si="181"/>
        <v>46.67054376272172</v>
      </c>
    </row>
    <row r="1652" spans="1:10" s="129" customFormat="1" ht="12.75">
      <c r="A1652" s="133"/>
      <c r="B1652" s="130"/>
      <c r="C1652" s="130"/>
      <c r="D1652" s="133"/>
      <c r="E1652" s="133" t="s">
        <v>575</v>
      </c>
      <c r="F1652" s="131" t="s">
        <v>459</v>
      </c>
      <c r="G1652" s="160">
        <f t="shared" si="191"/>
        <v>181000</v>
      </c>
      <c r="H1652" s="160">
        <f t="shared" si="191"/>
        <v>171950</v>
      </c>
      <c r="I1652" s="160">
        <f t="shared" si="191"/>
        <v>80250</v>
      </c>
      <c r="J1652" s="299">
        <f t="shared" si="181"/>
        <v>46.67054376272172</v>
      </c>
    </row>
    <row r="1653" spans="1:10" s="129" customFormat="1" ht="12.75">
      <c r="A1653" s="133"/>
      <c r="B1653" s="130"/>
      <c r="C1653" s="130" t="s">
        <v>321</v>
      </c>
      <c r="D1653" s="133" t="s">
        <v>1994</v>
      </c>
      <c r="E1653" s="270" t="s">
        <v>576</v>
      </c>
      <c r="F1653" s="131" t="s">
        <v>460</v>
      </c>
      <c r="G1653" s="161">
        <v>181000</v>
      </c>
      <c r="H1653" s="161">
        <v>171950</v>
      </c>
      <c r="I1653" s="132">
        <v>80250</v>
      </c>
      <c r="J1653" s="301">
        <f t="shared" si="181"/>
        <v>46.67054376272172</v>
      </c>
    </row>
    <row r="1654" spans="1:10" s="129" customFormat="1" ht="12.75">
      <c r="A1654" s="133" t="s">
        <v>1995</v>
      </c>
      <c r="B1654" s="130"/>
      <c r="C1654" s="130"/>
      <c r="D1654" s="133"/>
      <c r="E1654" s="133"/>
      <c r="F1654" s="159" t="s">
        <v>786</v>
      </c>
      <c r="G1654" s="160">
        <f>0+G$1655</f>
        <v>11111000</v>
      </c>
      <c r="H1654" s="160">
        <f>0+H$1655</f>
        <v>10794100</v>
      </c>
      <c r="I1654" s="160">
        <f>0+I$1655</f>
        <v>10411295.950000001</v>
      </c>
      <c r="J1654" s="299">
        <f t="shared" si="181"/>
        <v>96.4535806598049</v>
      </c>
    </row>
    <row r="1655" spans="1:10" s="129" customFormat="1" ht="12.75">
      <c r="A1655" s="133" t="s">
        <v>1996</v>
      </c>
      <c r="B1655" s="130" t="s">
        <v>1876</v>
      </c>
      <c r="C1655" s="130"/>
      <c r="D1655" s="133"/>
      <c r="E1655" s="133"/>
      <c r="F1655" s="159" t="s">
        <v>788</v>
      </c>
      <c r="G1655" s="160">
        <f>0+G$1657+G$1659+G$1661</f>
        <v>11111000</v>
      </c>
      <c r="H1655" s="160">
        <f>0+H$1657+H$1659+H$1661</f>
        <v>10794100</v>
      </c>
      <c r="I1655" s="160">
        <f>0+I$1657+I$1659+I$1661</f>
        <v>10411295.950000001</v>
      </c>
      <c r="J1655" s="299">
        <f t="shared" si="181"/>
        <v>96.4535806598049</v>
      </c>
    </row>
    <row r="1656" spans="1:10" s="129" customFormat="1" ht="12.75">
      <c r="A1656" s="133"/>
      <c r="B1656" s="130"/>
      <c r="C1656" s="130"/>
      <c r="D1656" s="133"/>
      <c r="E1656" s="133" t="s">
        <v>789</v>
      </c>
      <c r="F1656" s="131" t="s">
        <v>400</v>
      </c>
      <c r="G1656" s="160">
        <f>0+G$1657</f>
        <v>4711000</v>
      </c>
      <c r="H1656" s="160">
        <f>0+H$1657</f>
        <v>4714100</v>
      </c>
      <c r="I1656" s="160">
        <f>0+I$1657</f>
        <v>4714016.69</v>
      </c>
      <c r="J1656" s="299">
        <f t="shared" si="181"/>
        <v>99.99823274856283</v>
      </c>
    </row>
    <row r="1657" spans="1:10" s="129" customFormat="1" ht="25.5">
      <c r="A1657" s="133"/>
      <c r="B1657" s="130"/>
      <c r="C1657" s="130" t="s">
        <v>19</v>
      </c>
      <c r="D1657" s="133" t="s">
        <v>1997</v>
      </c>
      <c r="E1657" s="270" t="s">
        <v>791</v>
      </c>
      <c r="F1657" s="131" t="s">
        <v>402</v>
      </c>
      <c r="G1657" s="161">
        <v>4711000</v>
      </c>
      <c r="H1657" s="161">
        <v>4714100</v>
      </c>
      <c r="I1657" s="132">
        <v>4714016.69</v>
      </c>
      <c r="J1657" s="301">
        <f>IF(OR($H1657=0,$I1657=0),"-",$I1657/$H1657*100)</f>
        <v>99.99823274856283</v>
      </c>
    </row>
    <row r="1658" spans="1:10" s="129" customFormat="1" ht="12.75">
      <c r="A1658" s="133"/>
      <c r="B1658" s="130"/>
      <c r="C1658" s="130"/>
      <c r="D1658" s="133"/>
      <c r="E1658" s="133" t="s">
        <v>619</v>
      </c>
      <c r="F1658" s="131" t="s">
        <v>404</v>
      </c>
      <c r="G1658" s="160">
        <f>0+G$1659</f>
        <v>200000</v>
      </c>
      <c r="H1658" s="160">
        <f>0+H$1659</f>
        <v>190000</v>
      </c>
      <c r="I1658" s="160">
        <f>0+I$1659</f>
        <v>184838.98</v>
      </c>
      <c r="J1658" s="299">
        <f>IF(OR($H1658=0,$I1658=0),"-",$I1658/$H1658*100)</f>
        <v>97.28367368421054</v>
      </c>
    </row>
    <row r="1659" spans="1:10" s="129" customFormat="1" ht="25.5">
      <c r="A1659" s="133"/>
      <c r="B1659" s="130"/>
      <c r="C1659" s="130" t="s">
        <v>19</v>
      </c>
      <c r="D1659" s="133" t="s">
        <v>1998</v>
      </c>
      <c r="E1659" s="270" t="s">
        <v>1999</v>
      </c>
      <c r="F1659" s="131" t="s">
        <v>406</v>
      </c>
      <c r="G1659" s="161">
        <v>200000</v>
      </c>
      <c r="H1659" s="161">
        <v>190000</v>
      </c>
      <c r="I1659" s="132">
        <v>184838.98</v>
      </c>
      <c r="J1659" s="301">
        <f>IF(OR($H1659=0,$I1659=0),"-",$I1659/$H1659*100)</f>
        <v>97.28367368421054</v>
      </c>
    </row>
    <row r="1660" spans="1:10" s="129" customFormat="1" ht="25.5">
      <c r="A1660" s="133"/>
      <c r="B1660" s="130"/>
      <c r="C1660" s="130"/>
      <c r="D1660" s="133"/>
      <c r="E1660" s="133" t="s">
        <v>520</v>
      </c>
      <c r="F1660" s="131" t="s">
        <v>521</v>
      </c>
      <c r="G1660" s="160">
        <f>0+G$1661</f>
        <v>6200000</v>
      </c>
      <c r="H1660" s="160">
        <f>0+H$1661</f>
        <v>5890000</v>
      </c>
      <c r="I1660" s="160">
        <f>0+I$1661</f>
        <v>5512440.28</v>
      </c>
      <c r="J1660" s="299">
        <f>IF(OR($H1660=0,$I1660=0),"-",$I1660/$H1660*100)</f>
        <v>93.58981799660442</v>
      </c>
    </row>
    <row r="1661" spans="1:10" s="129" customFormat="1" ht="25.5">
      <c r="A1661" s="133"/>
      <c r="B1661" s="130"/>
      <c r="C1661" s="130" t="s">
        <v>19</v>
      </c>
      <c r="D1661" s="133" t="s">
        <v>2000</v>
      </c>
      <c r="E1661" s="270" t="s">
        <v>522</v>
      </c>
      <c r="F1661" s="131" t="s">
        <v>521</v>
      </c>
      <c r="G1661" s="161">
        <v>6200000</v>
      </c>
      <c r="H1661" s="161">
        <v>5890000</v>
      </c>
      <c r="I1661" s="132">
        <v>5512440.28</v>
      </c>
      <c r="J1661" s="301">
        <f>IF(OR($H1661=0,$I1661=0),"-",$I1661/$H1661*100)</f>
        <v>93.58981799660442</v>
      </c>
    </row>
    <row r="1662" spans="1:10" s="129" customFormat="1" ht="6.75" customHeight="1">
      <c r="A1662" s="133"/>
      <c r="B1662" s="130"/>
      <c r="C1662" s="130"/>
      <c r="D1662" s="133"/>
      <c r="E1662" s="270"/>
      <c r="F1662" s="131"/>
      <c r="G1662" s="161"/>
      <c r="H1662" s="161"/>
      <c r="I1662" s="132"/>
      <c r="J1662" s="301"/>
    </row>
    <row r="1663" spans="1:10" s="129" customFormat="1" ht="25.5">
      <c r="A1663" s="266" t="s">
        <v>2644</v>
      </c>
      <c r="B1663" s="267"/>
      <c r="C1663" s="267"/>
      <c r="D1663" s="266"/>
      <c r="E1663" s="266"/>
      <c r="F1663" s="268" t="s">
        <v>2643</v>
      </c>
      <c r="G1663" s="269">
        <f>G1665</f>
        <v>107864000</v>
      </c>
      <c r="H1663" s="269">
        <f>H1665</f>
        <v>106602000</v>
      </c>
      <c r="I1663" s="269">
        <f>I1665</f>
        <v>106369945.94999999</v>
      </c>
      <c r="J1663" s="298">
        <f aca="true" t="shared" si="192" ref="J1663:J1716">IF(OR($H1663=0,$I1663=0),"-",$I1663/$H1663*100)</f>
        <v>99.78231735802329</v>
      </c>
    </row>
    <row r="1664" spans="1:10" s="129" customFormat="1" ht="6.75" customHeight="1">
      <c r="A1664" s="133"/>
      <c r="B1664" s="130"/>
      <c r="C1664" s="130"/>
      <c r="D1664" s="133"/>
      <c r="E1664" s="133"/>
      <c r="F1664" s="159"/>
      <c r="G1664" s="160"/>
      <c r="H1664" s="160"/>
      <c r="I1664" s="160"/>
      <c r="J1664" s="299"/>
    </row>
    <row r="1665" spans="1:10" s="129" customFormat="1" ht="13.5" customHeight="1">
      <c r="A1665" s="266" t="s">
        <v>2645</v>
      </c>
      <c r="B1665" s="267"/>
      <c r="C1665" s="267"/>
      <c r="D1665" s="266"/>
      <c r="E1665" s="266"/>
      <c r="F1665" s="268" t="s">
        <v>2646</v>
      </c>
      <c r="G1665" s="269">
        <f>G1666+G1701+G1707</f>
        <v>107864000</v>
      </c>
      <c r="H1665" s="269">
        <f>H1666+H1701+H1707</f>
        <v>106602000</v>
      </c>
      <c r="I1665" s="269">
        <f>I1666+I1701+I1707</f>
        <v>106369945.94999999</v>
      </c>
      <c r="J1665" s="298">
        <f t="shared" si="192"/>
        <v>99.78231735802329</v>
      </c>
    </row>
    <row r="1666" spans="1:10" s="129" customFormat="1" ht="12.75">
      <c r="A1666" s="133" t="s">
        <v>2001</v>
      </c>
      <c r="B1666" s="130"/>
      <c r="C1666" s="130"/>
      <c r="D1666" s="133"/>
      <c r="E1666" s="133"/>
      <c r="F1666" s="133" t="s">
        <v>2002</v>
      </c>
      <c r="G1666" s="160">
        <f>0+G$1667+G$1677+G$1688+G$1695+G$1698</f>
        <v>72805000</v>
      </c>
      <c r="H1666" s="160">
        <f>0+H$1667+H$1677+H$1688+H$1695+H$1698</f>
        <v>71658000</v>
      </c>
      <c r="I1666" s="160">
        <f>0+I$1667+I$1677+I$1688+I$1695+I$1698</f>
        <v>71481155.06</v>
      </c>
      <c r="J1666" s="299">
        <f t="shared" si="192"/>
        <v>99.75320977420526</v>
      </c>
    </row>
    <row r="1667" spans="1:10" s="129" customFormat="1" ht="25.5">
      <c r="A1667" s="133" t="s">
        <v>2003</v>
      </c>
      <c r="B1667" s="130" t="s">
        <v>2004</v>
      </c>
      <c r="C1667" s="130"/>
      <c r="D1667" s="133"/>
      <c r="E1667" s="133"/>
      <c r="F1667" s="159" t="s">
        <v>2005</v>
      </c>
      <c r="G1667" s="160">
        <f>0+G$1669+G$1670+G$1671+G$1673+G$1675+G$1676</f>
        <v>64408000</v>
      </c>
      <c r="H1667" s="160">
        <f>0+H$1669+H$1670+H$1671+H$1673+H$1675+H$1676</f>
        <v>63272000</v>
      </c>
      <c r="I1667" s="160">
        <f>0+I$1669+I$1670+I$1671+I$1673+I$1675+I$1676</f>
        <v>63249243.86000001</v>
      </c>
      <c r="J1667" s="299">
        <f t="shared" si="192"/>
        <v>99.96403442280946</v>
      </c>
    </row>
    <row r="1668" spans="1:10" s="129" customFormat="1" ht="12.75">
      <c r="A1668" s="133"/>
      <c r="B1668" s="130"/>
      <c r="C1668" s="130"/>
      <c r="D1668" s="133"/>
      <c r="E1668" s="133" t="s">
        <v>558</v>
      </c>
      <c r="F1668" s="131" t="s">
        <v>356</v>
      </c>
      <c r="G1668" s="160">
        <f>0+G$1669+G$1670+G$1671</f>
        <v>52815000</v>
      </c>
      <c r="H1668" s="160">
        <f>0+H$1669+H$1670+H$1671</f>
        <v>52016000</v>
      </c>
      <c r="I1668" s="160">
        <f>0+I$1669+I$1670+I$1671</f>
        <v>52015002.11</v>
      </c>
      <c r="J1668" s="299">
        <f t="shared" si="192"/>
        <v>99.99808157105507</v>
      </c>
    </row>
    <row r="1669" spans="1:10" s="129" customFormat="1" ht="12.75">
      <c r="A1669" s="133"/>
      <c r="B1669" s="130"/>
      <c r="C1669" s="130" t="s">
        <v>357</v>
      </c>
      <c r="D1669" s="133" t="s">
        <v>2006</v>
      </c>
      <c r="E1669" s="270" t="s">
        <v>560</v>
      </c>
      <c r="F1669" s="131" t="s">
        <v>358</v>
      </c>
      <c r="G1669" s="161">
        <v>52207000</v>
      </c>
      <c r="H1669" s="161">
        <v>51408000</v>
      </c>
      <c r="I1669" s="132">
        <v>51387144.37</v>
      </c>
      <c r="J1669" s="301">
        <f t="shared" si="192"/>
        <v>99.95943115857455</v>
      </c>
    </row>
    <row r="1670" spans="1:10" s="129" customFormat="1" ht="12.75">
      <c r="A1670" s="133"/>
      <c r="B1670" s="130"/>
      <c r="C1670" s="130" t="s">
        <v>19</v>
      </c>
      <c r="D1670" s="133" t="s">
        <v>2007</v>
      </c>
      <c r="E1670" s="270" t="s">
        <v>1115</v>
      </c>
      <c r="F1670" s="131" t="s">
        <v>359</v>
      </c>
      <c r="G1670" s="161">
        <v>318000</v>
      </c>
      <c r="H1670" s="161">
        <v>318000</v>
      </c>
      <c r="I1670" s="132">
        <v>332495.61</v>
      </c>
      <c r="J1670" s="301">
        <f t="shared" si="192"/>
        <v>104.55836792452831</v>
      </c>
    </row>
    <row r="1671" spans="1:10" s="129" customFormat="1" ht="12.75">
      <c r="A1671" s="133"/>
      <c r="B1671" s="130"/>
      <c r="C1671" s="130" t="s">
        <v>19</v>
      </c>
      <c r="D1671" s="133" t="s">
        <v>2008</v>
      </c>
      <c r="E1671" s="270" t="s">
        <v>1674</v>
      </c>
      <c r="F1671" s="131" t="s">
        <v>361</v>
      </c>
      <c r="G1671" s="161">
        <v>290000</v>
      </c>
      <c r="H1671" s="161">
        <v>290000</v>
      </c>
      <c r="I1671" s="132">
        <v>295362.13</v>
      </c>
      <c r="J1671" s="301">
        <f t="shared" si="192"/>
        <v>101.84901034482759</v>
      </c>
    </row>
    <row r="1672" spans="1:10" s="129" customFormat="1" ht="12.75">
      <c r="A1672" s="133"/>
      <c r="B1672" s="130"/>
      <c r="C1672" s="130"/>
      <c r="D1672" s="133"/>
      <c r="E1672" s="133" t="s">
        <v>1114</v>
      </c>
      <c r="F1672" s="131" t="s">
        <v>362</v>
      </c>
      <c r="G1672" s="160">
        <f>0+G$1673</f>
        <v>3561000</v>
      </c>
      <c r="H1672" s="160">
        <f>0+H$1673</f>
        <v>3383000</v>
      </c>
      <c r="I1672" s="160">
        <f>0+I$1673</f>
        <v>3361968.13</v>
      </c>
      <c r="J1672" s="299">
        <f t="shared" si="192"/>
        <v>99.37830712385455</v>
      </c>
    </row>
    <row r="1673" spans="1:10" s="129" customFormat="1" ht="12.75">
      <c r="A1673" s="133"/>
      <c r="B1673" s="130"/>
      <c r="C1673" s="130" t="s">
        <v>19</v>
      </c>
      <c r="D1673" s="133" t="s">
        <v>1290</v>
      </c>
      <c r="E1673" s="270" t="s">
        <v>1117</v>
      </c>
      <c r="F1673" s="131" t="s">
        <v>362</v>
      </c>
      <c r="G1673" s="161">
        <v>3561000</v>
      </c>
      <c r="H1673" s="161">
        <v>3383000</v>
      </c>
      <c r="I1673" s="132">
        <v>3361968.13</v>
      </c>
      <c r="J1673" s="301">
        <f t="shared" si="192"/>
        <v>99.37830712385455</v>
      </c>
    </row>
    <row r="1674" spans="1:10" s="129" customFormat="1" ht="12.75">
      <c r="A1674" s="133"/>
      <c r="B1674" s="130"/>
      <c r="C1674" s="130"/>
      <c r="D1674" s="133"/>
      <c r="E1674" s="133" t="s">
        <v>561</v>
      </c>
      <c r="F1674" s="131" t="s">
        <v>363</v>
      </c>
      <c r="G1674" s="160">
        <f>0+G$1675+G$1676</f>
        <v>8032000</v>
      </c>
      <c r="H1674" s="160">
        <f>0+H$1675+H$1676</f>
        <v>7873000</v>
      </c>
      <c r="I1674" s="160">
        <f>0+I$1675+I$1676</f>
        <v>7872273.619999999</v>
      </c>
      <c r="J1674" s="299">
        <f t="shared" si="192"/>
        <v>99.9907737838181</v>
      </c>
    </row>
    <row r="1675" spans="1:10" s="129" customFormat="1" ht="12.75">
      <c r="A1675" s="133"/>
      <c r="B1675" s="130"/>
      <c r="C1675" s="130" t="s">
        <v>19</v>
      </c>
      <c r="D1675" s="133" t="s">
        <v>643</v>
      </c>
      <c r="E1675" s="270" t="s">
        <v>563</v>
      </c>
      <c r="F1675" s="131" t="s">
        <v>365</v>
      </c>
      <c r="G1675" s="161">
        <v>7087000</v>
      </c>
      <c r="H1675" s="161">
        <v>6928000</v>
      </c>
      <c r="I1675" s="132">
        <v>6988023.56</v>
      </c>
      <c r="J1675" s="301">
        <f t="shared" si="192"/>
        <v>100.86639087759815</v>
      </c>
    </row>
    <row r="1676" spans="1:10" s="129" customFormat="1" ht="25.5">
      <c r="A1676" s="133"/>
      <c r="B1676" s="130"/>
      <c r="C1676" s="130" t="s">
        <v>19</v>
      </c>
      <c r="D1676" s="133" t="s">
        <v>686</v>
      </c>
      <c r="E1676" s="270" t="s">
        <v>565</v>
      </c>
      <c r="F1676" s="131" t="s">
        <v>366</v>
      </c>
      <c r="G1676" s="161">
        <v>945000</v>
      </c>
      <c r="H1676" s="161">
        <v>945000</v>
      </c>
      <c r="I1676" s="132">
        <v>884250.06</v>
      </c>
      <c r="J1676" s="301">
        <f t="shared" si="192"/>
        <v>93.57143492063493</v>
      </c>
    </row>
    <row r="1677" spans="1:10" s="129" customFormat="1" ht="12.75">
      <c r="A1677" s="133" t="s">
        <v>2009</v>
      </c>
      <c r="B1677" s="130" t="s">
        <v>2004</v>
      </c>
      <c r="C1677" s="130"/>
      <c r="D1677" s="133"/>
      <c r="E1677" s="133"/>
      <c r="F1677" s="159" t="s">
        <v>972</v>
      </c>
      <c r="G1677" s="160">
        <f>0+G$1679+G$1681+G$1682+G$1684+G$1686+G$1687</f>
        <v>2835000</v>
      </c>
      <c r="H1677" s="160">
        <f>0+H$1679+H$1681+H$1682+H$1684+H$1686+H$1687</f>
        <v>2792000</v>
      </c>
      <c r="I1677" s="160">
        <f>0+I$1679+I$1681+I$1682+I$1684+I$1686+I$1687</f>
        <v>2761352.6100000003</v>
      </c>
      <c r="J1677" s="299">
        <f t="shared" si="192"/>
        <v>98.90231411174786</v>
      </c>
    </row>
    <row r="1678" spans="1:10" s="129" customFormat="1" ht="12.75">
      <c r="A1678" s="133"/>
      <c r="B1678" s="130"/>
      <c r="C1678" s="130"/>
      <c r="D1678" s="133"/>
      <c r="E1678" s="133" t="s">
        <v>566</v>
      </c>
      <c r="F1678" s="131" t="s">
        <v>368</v>
      </c>
      <c r="G1678" s="160">
        <f>0+G$1679</f>
        <v>1790000</v>
      </c>
      <c r="H1678" s="160">
        <f>0+H$1679</f>
        <v>1736000</v>
      </c>
      <c r="I1678" s="160">
        <f>0+I$1679</f>
        <v>1735319.84</v>
      </c>
      <c r="J1678" s="299">
        <f t="shared" si="192"/>
        <v>99.9608202764977</v>
      </c>
    </row>
    <row r="1679" spans="1:10" s="129" customFormat="1" ht="25.5">
      <c r="A1679" s="133"/>
      <c r="B1679" s="130"/>
      <c r="C1679" s="130" t="s">
        <v>19</v>
      </c>
      <c r="D1679" s="133" t="s">
        <v>701</v>
      </c>
      <c r="E1679" s="270" t="s">
        <v>1196</v>
      </c>
      <c r="F1679" s="131" t="s">
        <v>370</v>
      </c>
      <c r="G1679" s="161">
        <v>1790000</v>
      </c>
      <c r="H1679" s="161">
        <v>1736000</v>
      </c>
      <c r="I1679" s="132">
        <v>1735319.84</v>
      </c>
      <c r="J1679" s="301">
        <f t="shared" si="192"/>
        <v>99.9608202764977</v>
      </c>
    </row>
    <row r="1680" spans="1:10" s="129" customFormat="1" ht="12.75">
      <c r="A1680" s="133"/>
      <c r="B1680" s="130"/>
      <c r="C1680" s="130"/>
      <c r="D1680" s="133"/>
      <c r="E1680" s="133" t="s">
        <v>543</v>
      </c>
      <c r="F1680" s="131" t="s">
        <v>380</v>
      </c>
      <c r="G1680" s="160">
        <f>0+G$1681+G$1682</f>
        <v>80000</v>
      </c>
      <c r="H1680" s="160">
        <f>0+H$1681+H$1682</f>
        <v>80000</v>
      </c>
      <c r="I1680" s="160">
        <f>0+I$1681+I$1682</f>
        <v>60295.8</v>
      </c>
      <c r="J1680" s="299">
        <f t="shared" si="192"/>
        <v>75.36975</v>
      </c>
    </row>
    <row r="1681" spans="1:10" s="129" customFormat="1" ht="12.75">
      <c r="A1681" s="133"/>
      <c r="B1681" s="130"/>
      <c r="C1681" s="130" t="s">
        <v>19</v>
      </c>
      <c r="D1681" s="133" t="s">
        <v>2010</v>
      </c>
      <c r="E1681" s="270" t="s">
        <v>544</v>
      </c>
      <c r="F1681" s="131" t="s">
        <v>383</v>
      </c>
      <c r="G1681" s="161">
        <v>30000</v>
      </c>
      <c r="H1681" s="161">
        <v>30000</v>
      </c>
      <c r="I1681" s="132">
        <v>23788</v>
      </c>
      <c r="J1681" s="301">
        <f t="shared" si="192"/>
        <v>79.29333333333334</v>
      </c>
    </row>
    <row r="1682" spans="1:10" s="129" customFormat="1" ht="12.75">
      <c r="A1682" s="133"/>
      <c r="B1682" s="130"/>
      <c r="C1682" s="130" t="s">
        <v>19</v>
      </c>
      <c r="D1682" s="133" t="s">
        <v>716</v>
      </c>
      <c r="E1682" s="270" t="s">
        <v>545</v>
      </c>
      <c r="F1682" s="131" t="s">
        <v>387</v>
      </c>
      <c r="G1682" s="161">
        <v>50000</v>
      </c>
      <c r="H1682" s="161">
        <v>50000</v>
      </c>
      <c r="I1682" s="132">
        <v>36507.8</v>
      </c>
      <c r="J1682" s="301">
        <f t="shared" si="192"/>
        <v>73.0156</v>
      </c>
    </row>
    <row r="1683" spans="1:10" s="129" customFormat="1" ht="12.75">
      <c r="A1683" s="133"/>
      <c r="B1683" s="130"/>
      <c r="C1683" s="130"/>
      <c r="D1683" s="133"/>
      <c r="E1683" s="133" t="s">
        <v>1042</v>
      </c>
      <c r="F1683" s="131" t="s">
        <v>390</v>
      </c>
      <c r="G1683" s="160">
        <f>0+G$1684</f>
        <v>274000</v>
      </c>
      <c r="H1683" s="160">
        <f>0+H$1684</f>
        <v>285000</v>
      </c>
      <c r="I1683" s="160">
        <f>0+I$1684</f>
        <v>284715.79</v>
      </c>
      <c r="J1683" s="299">
        <f t="shared" si="192"/>
        <v>99.90027719298244</v>
      </c>
    </row>
    <row r="1684" spans="1:10" s="129" customFormat="1" ht="12.75">
      <c r="A1684" s="133"/>
      <c r="B1684" s="130"/>
      <c r="C1684" s="130" t="s">
        <v>19</v>
      </c>
      <c r="D1684" s="133" t="s">
        <v>723</v>
      </c>
      <c r="E1684" s="270" t="s">
        <v>1044</v>
      </c>
      <c r="F1684" s="131" t="s">
        <v>390</v>
      </c>
      <c r="G1684" s="161">
        <v>274000</v>
      </c>
      <c r="H1684" s="161">
        <v>285000</v>
      </c>
      <c r="I1684" s="132">
        <v>284715.79</v>
      </c>
      <c r="J1684" s="301">
        <f t="shared" si="192"/>
        <v>99.90027719298244</v>
      </c>
    </row>
    <row r="1685" spans="1:10" s="129" customFormat="1" ht="12.75">
      <c r="A1685" s="133"/>
      <c r="B1685" s="130"/>
      <c r="C1685" s="130"/>
      <c r="D1685" s="133"/>
      <c r="E1685" s="133" t="s">
        <v>550</v>
      </c>
      <c r="F1685" s="131" t="s">
        <v>391</v>
      </c>
      <c r="G1685" s="160">
        <f>0+G$1686+G$1687</f>
        <v>691000</v>
      </c>
      <c r="H1685" s="160">
        <f>0+H$1686+H$1687</f>
        <v>691000</v>
      </c>
      <c r="I1685" s="160">
        <f>0+I$1686+I$1687</f>
        <v>681021.18</v>
      </c>
      <c r="J1685" s="299">
        <f t="shared" si="192"/>
        <v>98.55588712011578</v>
      </c>
    </row>
    <row r="1686" spans="1:10" s="129" customFormat="1" ht="12.75">
      <c r="A1686" s="133"/>
      <c r="B1686" s="130"/>
      <c r="C1686" s="130" t="s">
        <v>19</v>
      </c>
      <c r="D1686" s="133" t="s">
        <v>751</v>
      </c>
      <c r="E1686" s="270" t="s">
        <v>1126</v>
      </c>
      <c r="F1686" s="131" t="s">
        <v>393</v>
      </c>
      <c r="G1686" s="161">
        <v>690000</v>
      </c>
      <c r="H1686" s="161">
        <v>690000</v>
      </c>
      <c r="I1686" s="132">
        <v>679921.18</v>
      </c>
      <c r="J1686" s="301">
        <f t="shared" si="192"/>
        <v>98.53930144927537</v>
      </c>
    </row>
    <row r="1687" spans="1:10" s="129" customFormat="1" ht="12.75">
      <c r="A1687" s="133"/>
      <c r="B1687" s="130"/>
      <c r="C1687" s="130" t="s">
        <v>19</v>
      </c>
      <c r="D1687" s="133" t="s">
        <v>766</v>
      </c>
      <c r="E1687" s="270" t="s">
        <v>617</v>
      </c>
      <c r="F1687" s="131" t="s">
        <v>396</v>
      </c>
      <c r="G1687" s="161">
        <v>1000</v>
      </c>
      <c r="H1687" s="161">
        <v>1000</v>
      </c>
      <c r="I1687" s="132">
        <v>1100</v>
      </c>
      <c r="J1687" s="301">
        <f t="shared" si="192"/>
        <v>110.00000000000001</v>
      </c>
    </row>
    <row r="1688" spans="1:10" s="129" customFormat="1" ht="12.75">
      <c r="A1688" s="133" t="s">
        <v>2011</v>
      </c>
      <c r="B1688" s="130" t="s">
        <v>2012</v>
      </c>
      <c r="C1688" s="130"/>
      <c r="D1688" s="133"/>
      <c r="E1688" s="133"/>
      <c r="F1688" s="159" t="s">
        <v>976</v>
      </c>
      <c r="G1688" s="160">
        <f>0+G$1690+G$1692+G$1693+G$1694</f>
        <v>5422000</v>
      </c>
      <c r="H1688" s="160">
        <f>0+H$1690+H$1692+H$1693+H$1694</f>
        <v>5454000</v>
      </c>
      <c r="I1688" s="160">
        <f>0+I$1690+I$1692+I$1693+I$1694</f>
        <v>5434558.59</v>
      </c>
      <c r="J1688" s="299">
        <f t="shared" si="192"/>
        <v>99.64353850385038</v>
      </c>
    </row>
    <row r="1689" spans="1:10" s="129" customFormat="1" ht="12.75">
      <c r="A1689" s="133"/>
      <c r="B1689" s="130"/>
      <c r="C1689" s="130"/>
      <c r="D1689" s="133"/>
      <c r="E1689" s="133" t="s">
        <v>550</v>
      </c>
      <c r="F1689" s="131" t="s">
        <v>391</v>
      </c>
      <c r="G1689" s="160">
        <f>0+G$1690</f>
        <v>40000</v>
      </c>
      <c r="H1689" s="160">
        <f>0+H$1690</f>
        <v>40000</v>
      </c>
      <c r="I1689" s="160">
        <f>0+I$1690</f>
        <v>21395.01</v>
      </c>
      <c r="J1689" s="299">
        <f t="shared" si="192"/>
        <v>53.48752499999999</v>
      </c>
    </row>
    <row r="1690" spans="1:10" s="129" customFormat="1" ht="12.75">
      <c r="A1690" s="133"/>
      <c r="B1690" s="130"/>
      <c r="C1690" s="130" t="s">
        <v>19</v>
      </c>
      <c r="D1690" s="133" t="s">
        <v>2013</v>
      </c>
      <c r="E1690" s="270" t="s">
        <v>551</v>
      </c>
      <c r="F1690" s="131" t="s">
        <v>391</v>
      </c>
      <c r="G1690" s="161">
        <v>40000</v>
      </c>
      <c r="H1690" s="161">
        <v>40000</v>
      </c>
      <c r="I1690" s="132">
        <v>21395.01</v>
      </c>
      <c r="J1690" s="301">
        <f t="shared" si="192"/>
        <v>53.48752499999999</v>
      </c>
    </row>
    <row r="1691" spans="1:10" s="129" customFormat="1" ht="12.75">
      <c r="A1691" s="133"/>
      <c r="B1691" s="130"/>
      <c r="C1691" s="130"/>
      <c r="D1691" s="133"/>
      <c r="E1691" s="133" t="s">
        <v>619</v>
      </c>
      <c r="F1691" s="131" t="s">
        <v>404</v>
      </c>
      <c r="G1691" s="160">
        <f>0+G$1692+G$1693+G$1694</f>
        <v>5382000</v>
      </c>
      <c r="H1691" s="160">
        <f>0+H$1692+H$1693+H$1694</f>
        <v>5414000</v>
      </c>
      <c r="I1691" s="160">
        <f>0+I$1692+I$1693+I$1694</f>
        <v>5413163.58</v>
      </c>
      <c r="J1691" s="299">
        <f t="shared" si="192"/>
        <v>99.98455079423717</v>
      </c>
    </row>
    <row r="1692" spans="1:10" s="129" customFormat="1" ht="12.75">
      <c r="A1692" s="133"/>
      <c r="B1692" s="130"/>
      <c r="C1692" s="130" t="s">
        <v>19</v>
      </c>
      <c r="D1692" s="133" t="s">
        <v>785</v>
      </c>
      <c r="E1692" s="270" t="s">
        <v>1134</v>
      </c>
      <c r="F1692" s="131" t="s">
        <v>405</v>
      </c>
      <c r="G1692" s="161">
        <v>5068000</v>
      </c>
      <c r="H1692" s="161">
        <v>5068000</v>
      </c>
      <c r="I1692" s="132">
        <v>5033679.56</v>
      </c>
      <c r="J1692" s="301">
        <f t="shared" si="192"/>
        <v>99.32280110497237</v>
      </c>
    </row>
    <row r="1693" spans="1:10" s="129" customFormat="1" ht="25.5">
      <c r="A1693" s="133"/>
      <c r="B1693" s="130"/>
      <c r="C1693" s="130" t="s">
        <v>19</v>
      </c>
      <c r="D1693" s="133" t="s">
        <v>2014</v>
      </c>
      <c r="E1693" s="270" t="s">
        <v>1999</v>
      </c>
      <c r="F1693" s="131" t="s">
        <v>406</v>
      </c>
      <c r="G1693" s="161">
        <v>14000</v>
      </c>
      <c r="H1693" s="161">
        <v>14000</v>
      </c>
      <c r="I1693" s="132">
        <v>11147.16</v>
      </c>
      <c r="J1693" s="301">
        <f t="shared" si="192"/>
        <v>79.62257142857143</v>
      </c>
    </row>
    <row r="1694" spans="1:10" s="129" customFormat="1" ht="12.75">
      <c r="A1694" s="133"/>
      <c r="B1694" s="130"/>
      <c r="C1694" s="130" t="s">
        <v>19</v>
      </c>
      <c r="D1694" s="133" t="s">
        <v>2015</v>
      </c>
      <c r="E1694" s="270" t="s">
        <v>621</v>
      </c>
      <c r="F1694" s="131" t="s">
        <v>407</v>
      </c>
      <c r="G1694" s="161">
        <v>300000</v>
      </c>
      <c r="H1694" s="161">
        <v>332000</v>
      </c>
      <c r="I1694" s="132">
        <v>368336.86</v>
      </c>
      <c r="J1694" s="301">
        <f t="shared" si="192"/>
        <v>110.9448373493976</v>
      </c>
    </row>
    <row r="1695" spans="1:10" s="129" customFormat="1" ht="12.75">
      <c r="A1695" s="133" t="s">
        <v>2016</v>
      </c>
      <c r="B1695" s="130" t="s">
        <v>2012</v>
      </c>
      <c r="C1695" s="130"/>
      <c r="D1695" s="133"/>
      <c r="E1695" s="133"/>
      <c r="F1695" s="133" t="s">
        <v>2017</v>
      </c>
      <c r="G1695" s="160">
        <f aca="true" t="shared" si="193" ref="G1695:I1696">0+G$1697</f>
        <v>40000</v>
      </c>
      <c r="H1695" s="160">
        <f t="shared" si="193"/>
        <v>40000</v>
      </c>
      <c r="I1695" s="160">
        <f t="shared" si="193"/>
        <v>36000</v>
      </c>
      <c r="J1695" s="299">
        <f t="shared" si="192"/>
        <v>90</v>
      </c>
    </row>
    <row r="1696" spans="1:10" s="129" customFormat="1" ht="12.75">
      <c r="A1696" s="133"/>
      <c r="B1696" s="130"/>
      <c r="C1696" s="130"/>
      <c r="D1696" s="133"/>
      <c r="E1696" s="133" t="s">
        <v>558</v>
      </c>
      <c r="F1696" s="131" t="s">
        <v>356</v>
      </c>
      <c r="G1696" s="160">
        <f t="shared" si="193"/>
        <v>40000</v>
      </c>
      <c r="H1696" s="160">
        <f t="shared" si="193"/>
        <v>40000</v>
      </c>
      <c r="I1696" s="160">
        <f t="shared" si="193"/>
        <v>36000</v>
      </c>
      <c r="J1696" s="299">
        <f t="shared" si="192"/>
        <v>90</v>
      </c>
    </row>
    <row r="1697" spans="1:10" s="129" customFormat="1" ht="12.75">
      <c r="A1697" s="133"/>
      <c r="B1697" s="130"/>
      <c r="C1697" s="130" t="s">
        <v>19</v>
      </c>
      <c r="D1697" s="133" t="s">
        <v>2018</v>
      </c>
      <c r="E1697" s="270" t="s">
        <v>560</v>
      </c>
      <c r="F1697" s="131" t="s">
        <v>358</v>
      </c>
      <c r="G1697" s="161">
        <v>40000</v>
      </c>
      <c r="H1697" s="161">
        <v>40000</v>
      </c>
      <c r="I1697" s="132">
        <v>36000</v>
      </c>
      <c r="J1697" s="301">
        <f t="shared" si="192"/>
        <v>90</v>
      </c>
    </row>
    <row r="1698" spans="1:10" s="129" customFormat="1" ht="25.5">
      <c r="A1698" s="133" t="s">
        <v>2019</v>
      </c>
      <c r="B1698" s="130" t="s">
        <v>2020</v>
      </c>
      <c r="C1698" s="130"/>
      <c r="D1698" s="133"/>
      <c r="E1698" s="133"/>
      <c r="F1698" s="159" t="s">
        <v>2021</v>
      </c>
      <c r="G1698" s="160">
        <f aca="true" t="shared" si="194" ref="G1698:I1699">0+G$1700</f>
        <v>100000</v>
      </c>
      <c r="H1698" s="160">
        <f t="shared" si="194"/>
        <v>100000</v>
      </c>
      <c r="I1698" s="160">
        <f t="shared" si="194"/>
        <v>0</v>
      </c>
      <c r="J1698" s="299" t="str">
        <f t="shared" si="192"/>
        <v>-</v>
      </c>
    </row>
    <row r="1699" spans="1:10" s="129" customFormat="1" ht="12.75">
      <c r="A1699" s="133"/>
      <c r="B1699" s="130"/>
      <c r="C1699" s="130"/>
      <c r="D1699" s="133"/>
      <c r="E1699" s="133" t="s">
        <v>543</v>
      </c>
      <c r="F1699" s="131" t="s">
        <v>380</v>
      </c>
      <c r="G1699" s="160">
        <f t="shared" si="194"/>
        <v>100000</v>
      </c>
      <c r="H1699" s="160">
        <f t="shared" si="194"/>
        <v>100000</v>
      </c>
      <c r="I1699" s="160">
        <f t="shared" si="194"/>
        <v>0</v>
      </c>
      <c r="J1699" s="299" t="str">
        <f t="shared" si="192"/>
        <v>-</v>
      </c>
    </row>
    <row r="1700" spans="1:10" s="129" customFormat="1" ht="12.75">
      <c r="A1700" s="133"/>
      <c r="B1700" s="130"/>
      <c r="C1700" s="130" t="s">
        <v>19</v>
      </c>
      <c r="D1700" s="133" t="s">
        <v>1257</v>
      </c>
      <c r="E1700" s="270" t="s">
        <v>545</v>
      </c>
      <c r="F1700" s="131" t="s">
        <v>387</v>
      </c>
      <c r="G1700" s="161">
        <v>100000</v>
      </c>
      <c r="H1700" s="161">
        <v>100000</v>
      </c>
      <c r="I1700" s="132">
        <v>0</v>
      </c>
      <c r="J1700" s="301" t="str">
        <f t="shared" si="192"/>
        <v>-</v>
      </c>
    </row>
    <row r="1701" spans="1:10" s="129" customFormat="1" ht="12.75">
      <c r="A1701" s="133" t="s">
        <v>2022</v>
      </c>
      <c r="B1701" s="130"/>
      <c r="C1701" s="130"/>
      <c r="D1701" s="133"/>
      <c r="E1701" s="133"/>
      <c r="F1701" s="159" t="s">
        <v>786</v>
      </c>
      <c r="G1701" s="160">
        <f>0+G$1702</f>
        <v>11291000</v>
      </c>
      <c r="H1701" s="160">
        <f>0+H$1702</f>
        <v>11176000</v>
      </c>
      <c r="I1701" s="160">
        <f>0+I$1702</f>
        <v>11130394.16</v>
      </c>
      <c r="J1701" s="299">
        <f t="shared" si="192"/>
        <v>99.5919305654975</v>
      </c>
    </row>
    <row r="1702" spans="1:10" s="129" customFormat="1" ht="12.75">
      <c r="A1702" s="133" t="s">
        <v>2023</v>
      </c>
      <c r="B1702" s="130" t="s">
        <v>2024</v>
      </c>
      <c r="C1702" s="130"/>
      <c r="D1702" s="133"/>
      <c r="E1702" s="133"/>
      <c r="F1702" s="159" t="s">
        <v>788</v>
      </c>
      <c r="G1702" s="160">
        <f>0+G$1704+G$1706</f>
        <v>11291000</v>
      </c>
      <c r="H1702" s="160">
        <f>0+H$1704+H$1706</f>
        <v>11176000</v>
      </c>
      <c r="I1702" s="160">
        <f>0+I$1704+I$1706</f>
        <v>11130394.16</v>
      </c>
      <c r="J1702" s="299">
        <f t="shared" si="192"/>
        <v>99.5919305654975</v>
      </c>
    </row>
    <row r="1703" spans="1:10" s="129" customFormat="1" ht="12.75">
      <c r="A1703" s="133"/>
      <c r="B1703" s="130"/>
      <c r="C1703" s="130"/>
      <c r="D1703" s="133"/>
      <c r="E1703" s="133" t="s">
        <v>789</v>
      </c>
      <c r="F1703" s="131" t="s">
        <v>400</v>
      </c>
      <c r="G1703" s="160">
        <f>0+G$1704</f>
        <v>2530000</v>
      </c>
      <c r="H1703" s="160">
        <f>0+H$1704</f>
        <v>2404000</v>
      </c>
      <c r="I1703" s="160">
        <f>0+I$1704</f>
        <v>2359018.59</v>
      </c>
      <c r="J1703" s="299">
        <f t="shared" si="192"/>
        <v>98.12889309484193</v>
      </c>
    </row>
    <row r="1704" spans="1:10" s="129" customFormat="1" ht="27" customHeight="1">
      <c r="A1704" s="133"/>
      <c r="B1704" s="130"/>
      <c r="C1704" s="130" t="s">
        <v>19</v>
      </c>
      <c r="D1704" s="133" t="s">
        <v>2025</v>
      </c>
      <c r="E1704" s="270" t="s">
        <v>1132</v>
      </c>
      <c r="F1704" s="131" t="s">
        <v>401</v>
      </c>
      <c r="G1704" s="161">
        <v>2530000</v>
      </c>
      <c r="H1704" s="161">
        <v>2404000</v>
      </c>
      <c r="I1704" s="132">
        <v>2359018.59</v>
      </c>
      <c r="J1704" s="301">
        <f t="shared" si="192"/>
        <v>98.12889309484193</v>
      </c>
    </row>
    <row r="1705" spans="1:10" s="129" customFormat="1" ht="38.25">
      <c r="A1705" s="133"/>
      <c r="B1705" s="130"/>
      <c r="C1705" s="130"/>
      <c r="D1705" s="133"/>
      <c r="E1705" s="133" t="s">
        <v>523</v>
      </c>
      <c r="F1705" s="131" t="s">
        <v>524</v>
      </c>
      <c r="G1705" s="160">
        <f>0+G$1706</f>
        <v>8761000</v>
      </c>
      <c r="H1705" s="160">
        <f>0+H$1706</f>
        <v>8772000</v>
      </c>
      <c r="I1705" s="160">
        <f>0+I$1706</f>
        <v>8771375.57</v>
      </c>
      <c r="J1705" s="299">
        <f t="shared" si="192"/>
        <v>99.99288155494756</v>
      </c>
    </row>
    <row r="1706" spans="1:10" s="129" customFormat="1" ht="25.5">
      <c r="A1706" s="133"/>
      <c r="B1706" s="130"/>
      <c r="C1706" s="130" t="s">
        <v>19</v>
      </c>
      <c r="D1706" s="133" t="s">
        <v>2026</v>
      </c>
      <c r="E1706" s="270" t="s">
        <v>525</v>
      </c>
      <c r="F1706" s="131" t="s">
        <v>526</v>
      </c>
      <c r="G1706" s="161">
        <v>8761000</v>
      </c>
      <c r="H1706" s="161">
        <v>8772000</v>
      </c>
      <c r="I1706" s="132">
        <v>8771375.57</v>
      </c>
      <c r="J1706" s="301">
        <f t="shared" si="192"/>
        <v>99.99288155494756</v>
      </c>
    </row>
    <row r="1707" spans="1:10" s="129" customFormat="1" ht="12.75">
      <c r="A1707" s="133" t="s">
        <v>2027</v>
      </c>
      <c r="B1707" s="130"/>
      <c r="C1707" s="130"/>
      <c r="D1707" s="133"/>
      <c r="E1707" s="133"/>
      <c r="F1707" s="159" t="s">
        <v>2028</v>
      </c>
      <c r="G1707" s="160">
        <f>0+G$1708+G$1712</f>
        <v>23768000</v>
      </c>
      <c r="H1707" s="160">
        <f>0+H$1708+H$1712</f>
        <v>23768000</v>
      </c>
      <c r="I1707" s="160">
        <f>0+I$1708+I$1712</f>
        <v>23758396.729999997</v>
      </c>
      <c r="J1707" s="299">
        <f t="shared" si="192"/>
        <v>99.95959580107706</v>
      </c>
    </row>
    <row r="1708" spans="1:10" s="129" customFormat="1" ht="12.75">
      <c r="A1708" s="133" t="s">
        <v>2029</v>
      </c>
      <c r="B1708" s="130" t="s">
        <v>2012</v>
      </c>
      <c r="C1708" s="130"/>
      <c r="D1708" s="133"/>
      <c r="E1708" s="133"/>
      <c r="F1708" s="159" t="s">
        <v>754</v>
      </c>
      <c r="G1708" s="160">
        <f aca="true" t="shared" si="195" ref="G1708:I1709">0+G$1710+G$1711</f>
        <v>79000</v>
      </c>
      <c r="H1708" s="160">
        <f t="shared" si="195"/>
        <v>79000</v>
      </c>
      <c r="I1708" s="160">
        <f t="shared" si="195"/>
        <v>69868.83</v>
      </c>
      <c r="J1708" s="299">
        <f t="shared" si="192"/>
        <v>88.44155696202532</v>
      </c>
    </row>
    <row r="1709" spans="1:10" s="129" customFormat="1" ht="12.75">
      <c r="A1709" s="133"/>
      <c r="B1709" s="130"/>
      <c r="C1709" s="130"/>
      <c r="D1709" s="133"/>
      <c r="E1709" s="133" t="s">
        <v>619</v>
      </c>
      <c r="F1709" s="131" t="s">
        <v>404</v>
      </c>
      <c r="G1709" s="160">
        <f t="shared" si="195"/>
        <v>79000</v>
      </c>
      <c r="H1709" s="160">
        <f t="shared" si="195"/>
        <v>79000</v>
      </c>
      <c r="I1709" s="160">
        <f t="shared" si="195"/>
        <v>69868.83</v>
      </c>
      <c r="J1709" s="299">
        <f t="shared" si="192"/>
        <v>88.44155696202532</v>
      </c>
    </row>
    <row r="1710" spans="1:10" s="129" customFormat="1" ht="12.75">
      <c r="A1710" s="133"/>
      <c r="B1710" s="130"/>
      <c r="C1710" s="130" t="s">
        <v>19</v>
      </c>
      <c r="D1710" s="133" t="s">
        <v>2030</v>
      </c>
      <c r="E1710" s="270" t="s">
        <v>1134</v>
      </c>
      <c r="F1710" s="131" t="s">
        <v>405</v>
      </c>
      <c r="G1710" s="161">
        <v>19000</v>
      </c>
      <c r="H1710" s="161">
        <v>19000</v>
      </c>
      <c r="I1710" s="132">
        <v>18581.57</v>
      </c>
      <c r="J1710" s="301">
        <f t="shared" si="192"/>
        <v>97.79773684210527</v>
      </c>
    </row>
    <row r="1711" spans="1:10" s="129" customFormat="1" ht="12.75">
      <c r="A1711" s="133"/>
      <c r="B1711" s="130"/>
      <c r="C1711" s="130" t="s">
        <v>19</v>
      </c>
      <c r="D1711" s="133" t="s">
        <v>2031</v>
      </c>
      <c r="E1711" s="270" t="s">
        <v>623</v>
      </c>
      <c r="F1711" s="131" t="s">
        <v>408</v>
      </c>
      <c r="G1711" s="161">
        <v>60000</v>
      </c>
      <c r="H1711" s="161">
        <v>60000</v>
      </c>
      <c r="I1711" s="132">
        <v>51287.26</v>
      </c>
      <c r="J1711" s="301">
        <f t="shared" si="192"/>
        <v>85.47876666666667</v>
      </c>
    </row>
    <row r="1712" spans="1:10" s="129" customFormat="1" ht="12.75">
      <c r="A1712" s="133" t="s">
        <v>2032</v>
      </c>
      <c r="B1712" s="130" t="s">
        <v>2024</v>
      </c>
      <c r="C1712" s="130"/>
      <c r="D1712" s="133"/>
      <c r="E1712" s="133"/>
      <c r="F1712" s="159" t="s">
        <v>2033</v>
      </c>
      <c r="G1712" s="160">
        <f>0+G$1714+G$1716</f>
        <v>23689000</v>
      </c>
      <c r="H1712" s="160">
        <f>0+H$1714+H$1716</f>
        <v>23689000</v>
      </c>
      <c r="I1712" s="160">
        <f>0+I$1714+I$1716</f>
        <v>23688527.9</v>
      </c>
      <c r="J1712" s="299">
        <f t="shared" si="192"/>
        <v>99.99800709189918</v>
      </c>
    </row>
    <row r="1713" spans="1:10" s="129" customFormat="1" ht="12.75">
      <c r="A1713" s="133"/>
      <c r="B1713" s="130"/>
      <c r="C1713" s="130"/>
      <c r="D1713" s="133"/>
      <c r="E1713" s="133" t="s">
        <v>1163</v>
      </c>
      <c r="F1713" s="131" t="s">
        <v>398</v>
      </c>
      <c r="G1713" s="160">
        <f>0+G$1714</f>
        <v>5160000</v>
      </c>
      <c r="H1713" s="160">
        <f>0+H$1714</f>
        <v>5160000</v>
      </c>
      <c r="I1713" s="160">
        <f>0+I$1714</f>
        <v>5159765.79</v>
      </c>
      <c r="J1713" s="299">
        <f t="shared" si="192"/>
        <v>99.99546104651162</v>
      </c>
    </row>
    <row r="1714" spans="1:10" s="129" customFormat="1" ht="12.75">
      <c r="A1714" s="133"/>
      <c r="B1714" s="130"/>
      <c r="C1714" s="130" t="s">
        <v>19</v>
      </c>
      <c r="D1714" s="133" t="s">
        <v>2034</v>
      </c>
      <c r="E1714" s="270" t="s">
        <v>2035</v>
      </c>
      <c r="F1714" s="131" t="s">
        <v>399</v>
      </c>
      <c r="G1714" s="161">
        <v>5160000</v>
      </c>
      <c r="H1714" s="161">
        <v>5160000</v>
      </c>
      <c r="I1714" s="132">
        <v>5159765.79</v>
      </c>
      <c r="J1714" s="301">
        <f t="shared" si="192"/>
        <v>99.99546104651162</v>
      </c>
    </row>
    <row r="1715" spans="1:10" s="129" customFormat="1" ht="12.75">
      <c r="A1715" s="133"/>
      <c r="B1715" s="130"/>
      <c r="C1715" s="130"/>
      <c r="D1715" s="133"/>
      <c r="E1715" s="133" t="s">
        <v>533</v>
      </c>
      <c r="F1715" s="131" t="s">
        <v>534</v>
      </c>
      <c r="G1715" s="160">
        <f>0+G$1716</f>
        <v>18529000</v>
      </c>
      <c r="H1715" s="160">
        <f>0+H$1716</f>
        <v>18529000</v>
      </c>
      <c r="I1715" s="160">
        <f>0+I$1716</f>
        <v>18528762.11</v>
      </c>
      <c r="J1715" s="299">
        <f t="shared" si="192"/>
        <v>99.9987161206757</v>
      </c>
    </row>
    <row r="1716" spans="1:10" s="129" customFormat="1" ht="25.5">
      <c r="A1716" s="133"/>
      <c r="B1716" s="130"/>
      <c r="C1716" s="130" t="s">
        <v>19</v>
      </c>
      <c r="D1716" s="133" t="s">
        <v>2036</v>
      </c>
      <c r="E1716" s="270" t="s">
        <v>535</v>
      </c>
      <c r="F1716" s="131" t="s">
        <v>536</v>
      </c>
      <c r="G1716" s="161">
        <v>18529000</v>
      </c>
      <c r="H1716" s="161">
        <v>18529000</v>
      </c>
      <c r="I1716" s="132">
        <v>18528762.11</v>
      </c>
      <c r="J1716" s="301">
        <f t="shared" si="192"/>
        <v>99.9987161206757</v>
      </c>
    </row>
    <row r="1717" spans="1:10" s="129" customFormat="1" ht="6.75" customHeight="1">
      <c r="A1717" s="133"/>
      <c r="B1717" s="130"/>
      <c r="C1717" s="130"/>
      <c r="D1717" s="133"/>
      <c r="E1717" s="270"/>
      <c r="F1717" s="131"/>
      <c r="G1717" s="161"/>
      <c r="H1717" s="161"/>
      <c r="I1717" s="132"/>
      <c r="J1717" s="301"/>
    </row>
    <row r="1718" spans="1:10" s="129" customFormat="1" ht="25.5">
      <c r="A1718" s="266" t="s">
        <v>2647</v>
      </c>
      <c r="B1718" s="267"/>
      <c r="C1718" s="267"/>
      <c r="D1718" s="266"/>
      <c r="E1718" s="266"/>
      <c r="F1718" s="268" t="s">
        <v>2649</v>
      </c>
      <c r="G1718" s="269">
        <f>G1720+G1818+G1869</f>
        <v>38087000</v>
      </c>
      <c r="H1718" s="269">
        <f>H1720+H1818+H1869</f>
        <v>38087000</v>
      </c>
      <c r="I1718" s="269">
        <f>I1720+I1818+I1869</f>
        <v>35933587.86</v>
      </c>
      <c r="J1718" s="298">
        <f aca="true" t="shared" si="196" ref="J1718:J1784">IF(OR($H1718=0,$I1718=0),"-",$I1718/$H1718*100)</f>
        <v>94.34607047023918</v>
      </c>
    </row>
    <row r="1719" spans="1:10" s="129" customFormat="1" ht="6.75" customHeight="1">
      <c r="A1719" s="133"/>
      <c r="B1719" s="130"/>
      <c r="C1719" s="130"/>
      <c r="D1719" s="133"/>
      <c r="E1719" s="133"/>
      <c r="F1719" s="159"/>
      <c r="G1719" s="160"/>
      <c r="H1719" s="160"/>
      <c r="I1719" s="160"/>
      <c r="J1719" s="299"/>
    </row>
    <row r="1720" spans="1:10" s="129" customFormat="1" ht="12.75">
      <c r="A1720" s="266" t="s">
        <v>2648</v>
      </c>
      <c r="B1720" s="267"/>
      <c r="C1720" s="267"/>
      <c r="D1720" s="266"/>
      <c r="E1720" s="266"/>
      <c r="F1720" s="266" t="s">
        <v>2650</v>
      </c>
      <c r="G1720" s="269">
        <f>G1721+G1762+G1781+G1809</f>
        <v>12275200</v>
      </c>
      <c r="H1720" s="269">
        <f>H1721+H1762+H1781+H1809</f>
        <v>12372200</v>
      </c>
      <c r="I1720" s="269">
        <f>I1721+I1762+I1781+I1809</f>
        <v>11603934.12</v>
      </c>
      <c r="J1720" s="298">
        <f t="shared" si="196"/>
        <v>93.79038586508462</v>
      </c>
    </row>
    <row r="1721" spans="1:10" s="129" customFormat="1" ht="12.75">
      <c r="A1721" s="133" t="s">
        <v>2037</v>
      </c>
      <c r="B1721" s="130"/>
      <c r="C1721" s="130"/>
      <c r="D1721" s="133"/>
      <c r="E1721" s="133"/>
      <c r="F1721" s="133" t="s">
        <v>2002</v>
      </c>
      <c r="G1721" s="160">
        <f>0+G$1722+G$1734+G$1755</f>
        <v>10792200</v>
      </c>
      <c r="H1721" s="160">
        <f>0+H$1722+H$1734+H$1755</f>
        <v>10884200</v>
      </c>
      <c r="I1721" s="160">
        <f>0+I$1722+I$1734+I$1755</f>
        <v>10420120.459999999</v>
      </c>
      <c r="J1721" s="299">
        <f t="shared" si="196"/>
        <v>95.73620900020212</v>
      </c>
    </row>
    <row r="1722" spans="1:10" s="129" customFormat="1" ht="25.5">
      <c r="A1722" s="133" t="s">
        <v>2038</v>
      </c>
      <c r="B1722" s="130" t="s">
        <v>2004</v>
      </c>
      <c r="C1722" s="130"/>
      <c r="D1722" s="133"/>
      <c r="E1722" s="133"/>
      <c r="F1722" s="159" t="s">
        <v>2039</v>
      </c>
      <c r="G1722" s="160">
        <f>0+G$1724+G$1725+G$1727+G$1729+G$1731+G$1733</f>
        <v>4695000</v>
      </c>
      <c r="H1722" s="160">
        <f>0+H$1724+H$1725+H$1727+H$1729+H$1731+H$1733</f>
        <v>4787000</v>
      </c>
      <c r="I1722" s="160">
        <f>0+I$1724+I$1725+I$1727+I$1729+I$1731+I$1733</f>
        <v>4722385.51</v>
      </c>
      <c r="J1722" s="299">
        <f t="shared" si="196"/>
        <v>98.65020910800084</v>
      </c>
    </row>
    <row r="1723" spans="1:10" s="129" customFormat="1" ht="12.75">
      <c r="A1723" s="133"/>
      <c r="B1723" s="130"/>
      <c r="C1723" s="130"/>
      <c r="D1723" s="133"/>
      <c r="E1723" s="133" t="s">
        <v>566</v>
      </c>
      <c r="F1723" s="131" t="s">
        <v>368</v>
      </c>
      <c r="G1723" s="160">
        <f>0+G$1724+G$1725</f>
        <v>920000</v>
      </c>
      <c r="H1723" s="160">
        <f>0+H$1724+H$1725</f>
        <v>983000</v>
      </c>
      <c r="I1723" s="160">
        <f>0+I$1724+I$1725</f>
        <v>982605.3799999999</v>
      </c>
      <c r="J1723" s="299">
        <f t="shared" si="196"/>
        <v>99.95985554425228</v>
      </c>
    </row>
    <row r="1724" spans="1:10" s="129" customFormat="1" ht="12.75">
      <c r="A1724" s="133"/>
      <c r="B1724" s="130"/>
      <c r="C1724" s="130" t="s">
        <v>19</v>
      </c>
      <c r="D1724" s="133" t="s">
        <v>2040</v>
      </c>
      <c r="E1724" s="270" t="s">
        <v>568</v>
      </c>
      <c r="F1724" s="131" t="s">
        <v>369</v>
      </c>
      <c r="G1724" s="161">
        <v>700000</v>
      </c>
      <c r="H1724" s="161">
        <v>763000</v>
      </c>
      <c r="I1724" s="132">
        <v>779645.94</v>
      </c>
      <c r="J1724" s="301">
        <f t="shared" si="196"/>
        <v>102.18164351245085</v>
      </c>
    </row>
    <row r="1725" spans="1:10" s="129" customFormat="1" ht="12.75">
      <c r="A1725" s="133"/>
      <c r="B1725" s="130"/>
      <c r="C1725" s="130" t="s">
        <v>19</v>
      </c>
      <c r="D1725" s="133" t="s">
        <v>2041</v>
      </c>
      <c r="E1725" s="270" t="s">
        <v>1129</v>
      </c>
      <c r="F1725" s="131" t="s">
        <v>371</v>
      </c>
      <c r="G1725" s="161">
        <v>220000</v>
      </c>
      <c r="H1725" s="161">
        <v>220000</v>
      </c>
      <c r="I1725" s="132">
        <v>202959.44</v>
      </c>
      <c r="J1725" s="301">
        <f t="shared" si="196"/>
        <v>92.25429090909091</v>
      </c>
    </row>
    <row r="1726" spans="1:10" s="129" customFormat="1" ht="12.75">
      <c r="A1726" s="133"/>
      <c r="B1726" s="130"/>
      <c r="C1726" s="130"/>
      <c r="D1726" s="133"/>
      <c r="E1726" s="133" t="s">
        <v>569</v>
      </c>
      <c r="F1726" s="131" t="s">
        <v>373</v>
      </c>
      <c r="G1726" s="160">
        <f>0+G$1727</f>
        <v>280000</v>
      </c>
      <c r="H1726" s="160">
        <f>0+H$1727</f>
        <v>306000</v>
      </c>
      <c r="I1726" s="160">
        <f>0+I$1727</f>
        <v>305694.66</v>
      </c>
      <c r="J1726" s="299">
        <f t="shared" si="196"/>
        <v>99.90021568627449</v>
      </c>
    </row>
    <row r="1727" spans="1:10" s="129" customFormat="1" ht="12.75">
      <c r="A1727" s="133"/>
      <c r="B1727" s="130"/>
      <c r="C1727" s="130" t="s">
        <v>19</v>
      </c>
      <c r="D1727" s="133" t="s">
        <v>2042</v>
      </c>
      <c r="E1727" s="270" t="s">
        <v>1025</v>
      </c>
      <c r="F1727" s="131" t="s">
        <v>374</v>
      </c>
      <c r="G1727" s="161">
        <v>280000</v>
      </c>
      <c r="H1727" s="161">
        <v>306000</v>
      </c>
      <c r="I1727" s="132">
        <v>305694.66</v>
      </c>
      <c r="J1727" s="301">
        <f t="shared" si="196"/>
        <v>99.90021568627449</v>
      </c>
    </row>
    <row r="1728" spans="1:10" s="129" customFormat="1" ht="12.75">
      <c r="A1728" s="133"/>
      <c r="B1728" s="130"/>
      <c r="C1728" s="130"/>
      <c r="D1728" s="133"/>
      <c r="E1728" s="133" t="s">
        <v>543</v>
      </c>
      <c r="F1728" s="131" t="s">
        <v>380</v>
      </c>
      <c r="G1728" s="160">
        <f>0+G$1729</f>
        <v>3450000</v>
      </c>
      <c r="H1728" s="160">
        <f>0+H$1729</f>
        <v>3450000</v>
      </c>
      <c r="I1728" s="160">
        <f>0+I$1729</f>
        <v>3388999.71</v>
      </c>
      <c r="J1728" s="299">
        <f t="shared" si="196"/>
        <v>98.23187565217391</v>
      </c>
    </row>
    <row r="1729" spans="1:10" s="129" customFormat="1" ht="12.75">
      <c r="A1729" s="133"/>
      <c r="B1729" s="130"/>
      <c r="C1729" s="130" t="s">
        <v>19</v>
      </c>
      <c r="D1729" s="133" t="s">
        <v>2043</v>
      </c>
      <c r="E1729" s="270" t="s">
        <v>819</v>
      </c>
      <c r="F1729" s="131" t="s">
        <v>381</v>
      </c>
      <c r="G1729" s="161">
        <v>3450000</v>
      </c>
      <c r="H1729" s="161">
        <v>3450000</v>
      </c>
      <c r="I1729" s="132">
        <v>3388999.71</v>
      </c>
      <c r="J1729" s="301">
        <f t="shared" si="196"/>
        <v>98.23187565217391</v>
      </c>
    </row>
    <row r="1730" spans="1:10" s="129" customFormat="1" ht="12.75">
      <c r="A1730" s="133"/>
      <c r="B1730" s="130"/>
      <c r="C1730" s="130"/>
      <c r="D1730" s="133"/>
      <c r="E1730" s="133" t="s">
        <v>1042</v>
      </c>
      <c r="F1730" s="131" t="s">
        <v>390</v>
      </c>
      <c r="G1730" s="160">
        <f>0+G$1731</f>
        <v>30000</v>
      </c>
      <c r="H1730" s="160">
        <f>0+H$1731</f>
        <v>33000</v>
      </c>
      <c r="I1730" s="160">
        <f>0+I$1731</f>
        <v>32585.76</v>
      </c>
      <c r="J1730" s="299">
        <f t="shared" si="196"/>
        <v>98.74472727272727</v>
      </c>
    </row>
    <row r="1731" spans="1:10" s="129" customFormat="1" ht="12.75">
      <c r="A1731" s="133"/>
      <c r="B1731" s="130"/>
      <c r="C1731" s="130" t="s">
        <v>19</v>
      </c>
      <c r="D1731" s="133" t="s">
        <v>2044</v>
      </c>
      <c r="E1731" s="270" t="s">
        <v>1044</v>
      </c>
      <c r="F1731" s="131" t="s">
        <v>390</v>
      </c>
      <c r="G1731" s="161">
        <v>30000</v>
      </c>
      <c r="H1731" s="161">
        <v>33000</v>
      </c>
      <c r="I1731" s="132">
        <v>32585.76</v>
      </c>
      <c r="J1731" s="301">
        <f t="shared" si="196"/>
        <v>98.74472727272727</v>
      </c>
    </row>
    <row r="1732" spans="1:10" s="129" customFormat="1" ht="25.5">
      <c r="A1732" s="133"/>
      <c r="B1732" s="130"/>
      <c r="C1732" s="130"/>
      <c r="D1732" s="133"/>
      <c r="E1732" s="133" t="s">
        <v>760</v>
      </c>
      <c r="F1732" s="131" t="s">
        <v>420</v>
      </c>
      <c r="G1732" s="160">
        <f>0+G$1733</f>
        <v>15000</v>
      </c>
      <c r="H1732" s="160">
        <f>0+H$1733</f>
        <v>15000</v>
      </c>
      <c r="I1732" s="160">
        <f>0+I$1733</f>
        <v>12500</v>
      </c>
      <c r="J1732" s="299">
        <f t="shared" si="196"/>
        <v>83.33333333333334</v>
      </c>
    </row>
    <row r="1733" spans="1:10" s="129" customFormat="1" ht="12.75">
      <c r="A1733" s="133"/>
      <c r="B1733" s="130"/>
      <c r="C1733" s="130" t="s">
        <v>19</v>
      </c>
      <c r="D1733" s="133" t="s">
        <v>2045</v>
      </c>
      <c r="E1733" s="270" t="s">
        <v>762</v>
      </c>
      <c r="F1733" s="131" t="s">
        <v>422</v>
      </c>
      <c r="G1733" s="161">
        <v>15000</v>
      </c>
      <c r="H1733" s="161">
        <v>15000</v>
      </c>
      <c r="I1733" s="132">
        <v>12500</v>
      </c>
      <c r="J1733" s="301">
        <f t="shared" si="196"/>
        <v>83.33333333333334</v>
      </c>
    </row>
    <row r="1734" spans="1:10" s="129" customFormat="1" ht="12.75">
      <c r="A1734" s="133" t="s">
        <v>2046</v>
      </c>
      <c r="B1734" s="130" t="s">
        <v>2020</v>
      </c>
      <c r="C1734" s="130"/>
      <c r="D1734" s="133"/>
      <c r="E1734" s="133"/>
      <c r="F1734" s="133" t="s">
        <v>2047</v>
      </c>
      <c r="G1734" s="160">
        <f>0+G$1736+G$1737+G$1738+G$1740+G$1741+G$1742+G$1743+G$1744+G$1745+G$1747+G$1748+G$1749+G$1750+G$1752+G$1754</f>
        <v>5487200</v>
      </c>
      <c r="H1734" s="160">
        <f>0+H$1736+H$1737+H$1738+H$1740+H$1741+H$1742+H$1743+H$1744+H$1745+H$1747+H$1748+H$1749+H$1750+H$1752+H$1754</f>
        <v>5487200</v>
      </c>
      <c r="I1734" s="160">
        <f>0+I$1736+I$1737+I$1738+I$1740+I$1741+I$1742+I$1743+I$1744+I$1745+I$1747+I$1748+I$1749+I$1750+I$1752+I$1754</f>
        <v>5283723.819999998</v>
      </c>
      <c r="J1734" s="299">
        <f t="shared" si="196"/>
        <v>96.29180310540892</v>
      </c>
    </row>
    <row r="1735" spans="1:10" s="129" customFormat="1" ht="12.75">
      <c r="A1735" s="133"/>
      <c r="B1735" s="130"/>
      <c r="C1735" s="130"/>
      <c r="D1735" s="133"/>
      <c r="E1735" s="133" t="s">
        <v>569</v>
      </c>
      <c r="F1735" s="131" t="s">
        <v>373</v>
      </c>
      <c r="G1735" s="160">
        <f>0+G$1736+G$1737+G$1738</f>
        <v>2245000</v>
      </c>
      <c r="H1735" s="160">
        <f>0+H$1736+H$1737+H$1738</f>
        <v>2245000</v>
      </c>
      <c r="I1735" s="160">
        <f>0+I$1736+I$1737+I$1738</f>
        <v>2225478.05</v>
      </c>
      <c r="J1735" s="299">
        <f t="shared" si="196"/>
        <v>99.130425389755</v>
      </c>
    </row>
    <row r="1736" spans="1:10" s="129" customFormat="1" ht="12.75">
      <c r="A1736" s="133"/>
      <c r="B1736" s="130"/>
      <c r="C1736" s="130" t="s">
        <v>19</v>
      </c>
      <c r="D1736" s="133" t="s">
        <v>2048</v>
      </c>
      <c r="E1736" s="270" t="s">
        <v>571</v>
      </c>
      <c r="F1736" s="131" t="s">
        <v>376</v>
      </c>
      <c r="G1736" s="161">
        <v>2100000</v>
      </c>
      <c r="H1736" s="161">
        <v>2100000</v>
      </c>
      <c r="I1736" s="132">
        <v>2073470.19</v>
      </c>
      <c r="J1736" s="301">
        <f t="shared" si="196"/>
        <v>98.73667571428571</v>
      </c>
    </row>
    <row r="1737" spans="1:10" s="129" customFormat="1" ht="25.5">
      <c r="A1737" s="133"/>
      <c r="B1737" s="130"/>
      <c r="C1737" s="130" t="s">
        <v>19</v>
      </c>
      <c r="D1737" s="133" t="s">
        <v>2049</v>
      </c>
      <c r="E1737" s="270" t="s">
        <v>1165</v>
      </c>
      <c r="F1737" s="131" t="s">
        <v>377</v>
      </c>
      <c r="G1737" s="161">
        <v>70000</v>
      </c>
      <c r="H1737" s="161">
        <v>70000</v>
      </c>
      <c r="I1737" s="132">
        <v>83995.86</v>
      </c>
      <c r="J1737" s="301">
        <f t="shared" si="196"/>
        <v>119.99408571428572</v>
      </c>
    </row>
    <row r="1738" spans="1:10" s="129" customFormat="1" ht="12.75">
      <c r="A1738" s="133"/>
      <c r="B1738" s="130"/>
      <c r="C1738" s="130" t="s">
        <v>19</v>
      </c>
      <c r="D1738" s="133" t="s">
        <v>2050</v>
      </c>
      <c r="E1738" s="270" t="s">
        <v>806</v>
      </c>
      <c r="F1738" s="131" t="s">
        <v>378</v>
      </c>
      <c r="G1738" s="161">
        <v>75000</v>
      </c>
      <c r="H1738" s="161">
        <v>75000</v>
      </c>
      <c r="I1738" s="132">
        <v>68012</v>
      </c>
      <c r="J1738" s="301">
        <f t="shared" si="196"/>
        <v>90.68266666666666</v>
      </c>
    </row>
    <row r="1739" spans="1:10" s="129" customFormat="1" ht="12.75">
      <c r="A1739" s="133"/>
      <c r="B1739" s="130"/>
      <c r="C1739" s="130"/>
      <c r="D1739" s="133"/>
      <c r="E1739" s="133" t="s">
        <v>543</v>
      </c>
      <c r="F1739" s="131" t="s">
        <v>380</v>
      </c>
      <c r="G1739" s="160">
        <f>0+G$1740+G$1741+G$1742+G$1743+G$1744+G$1745</f>
        <v>3035000</v>
      </c>
      <c r="H1739" s="160">
        <f>0+H$1740+H$1741+H$1742+H$1743+H$1744+H$1745</f>
        <v>3035000</v>
      </c>
      <c r="I1739" s="160">
        <f>0+I$1740+I$1741+I$1742+I$1743+I$1744+I$1745</f>
        <v>2864700.3899999997</v>
      </c>
      <c r="J1739" s="299">
        <f t="shared" si="196"/>
        <v>94.38881021416803</v>
      </c>
    </row>
    <row r="1740" spans="1:10" s="129" customFormat="1" ht="12.75">
      <c r="A1740" s="133"/>
      <c r="B1740" s="130"/>
      <c r="C1740" s="130" t="s">
        <v>1546</v>
      </c>
      <c r="D1740" s="133" t="s">
        <v>2051</v>
      </c>
      <c r="E1740" s="270" t="s">
        <v>800</v>
      </c>
      <c r="F1740" s="131" t="s">
        <v>382</v>
      </c>
      <c r="G1740" s="161">
        <v>560000</v>
      </c>
      <c r="H1740" s="161">
        <v>560000</v>
      </c>
      <c r="I1740" s="132">
        <v>401466.69</v>
      </c>
      <c r="J1740" s="301">
        <f t="shared" si="196"/>
        <v>71.69048035714286</v>
      </c>
    </row>
    <row r="1741" spans="1:10" s="129" customFormat="1" ht="12.75">
      <c r="A1741" s="133"/>
      <c r="B1741" s="130"/>
      <c r="C1741" s="130" t="s">
        <v>19</v>
      </c>
      <c r="D1741" s="133" t="s">
        <v>2052</v>
      </c>
      <c r="E1741" s="270" t="s">
        <v>544</v>
      </c>
      <c r="F1741" s="131" t="s">
        <v>383</v>
      </c>
      <c r="G1741" s="161">
        <v>125000</v>
      </c>
      <c r="H1741" s="161">
        <v>125000</v>
      </c>
      <c r="I1741" s="132">
        <v>144958.77</v>
      </c>
      <c r="J1741" s="301">
        <f t="shared" si="196"/>
        <v>115.96701599999999</v>
      </c>
    </row>
    <row r="1742" spans="1:10" s="129" customFormat="1" ht="12.75">
      <c r="A1742" s="133"/>
      <c r="B1742" s="130"/>
      <c r="C1742" s="130" t="s">
        <v>19</v>
      </c>
      <c r="D1742" s="133" t="s">
        <v>1248</v>
      </c>
      <c r="E1742" s="270" t="s">
        <v>809</v>
      </c>
      <c r="F1742" s="131" t="s">
        <v>384</v>
      </c>
      <c r="G1742" s="161">
        <v>950000</v>
      </c>
      <c r="H1742" s="161">
        <v>950000</v>
      </c>
      <c r="I1742" s="132">
        <v>923390.73</v>
      </c>
      <c r="J1742" s="301">
        <f t="shared" si="196"/>
        <v>97.19902421052632</v>
      </c>
    </row>
    <row r="1743" spans="1:10" s="129" customFormat="1" ht="12.75">
      <c r="A1743" s="133"/>
      <c r="B1743" s="130"/>
      <c r="C1743" s="130" t="s">
        <v>19</v>
      </c>
      <c r="D1743" s="133" t="s">
        <v>793</v>
      </c>
      <c r="E1743" s="270" t="s">
        <v>915</v>
      </c>
      <c r="F1743" s="131" t="s">
        <v>385</v>
      </c>
      <c r="G1743" s="161">
        <v>105000</v>
      </c>
      <c r="H1743" s="161">
        <v>105000</v>
      </c>
      <c r="I1743" s="132">
        <v>101043.77</v>
      </c>
      <c r="J1743" s="301">
        <f t="shared" si="196"/>
        <v>96.23216190476191</v>
      </c>
    </row>
    <row r="1744" spans="1:10" s="129" customFormat="1" ht="12.75">
      <c r="A1744" s="133"/>
      <c r="B1744" s="130"/>
      <c r="C1744" s="130" t="s">
        <v>19</v>
      </c>
      <c r="D1744" s="133" t="s">
        <v>904</v>
      </c>
      <c r="E1744" s="270" t="s">
        <v>545</v>
      </c>
      <c r="F1744" s="131" t="s">
        <v>387</v>
      </c>
      <c r="G1744" s="161">
        <v>250000</v>
      </c>
      <c r="H1744" s="161">
        <v>250000</v>
      </c>
      <c r="I1744" s="132">
        <v>280073.24</v>
      </c>
      <c r="J1744" s="301">
        <f t="shared" si="196"/>
        <v>112.029296</v>
      </c>
    </row>
    <row r="1745" spans="1:10" s="129" customFormat="1" ht="12.75">
      <c r="A1745" s="133"/>
      <c r="B1745" s="130"/>
      <c r="C1745" s="130" t="s">
        <v>19</v>
      </c>
      <c r="D1745" s="133" t="s">
        <v>2053</v>
      </c>
      <c r="E1745" s="270" t="s">
        <v>572</v>
      </c>
      <c r="F1745" s="131" t="s">
        <v>389</v>
      </c>
      <c r="G1745" s="161">
        <v>1045000</v>
      </c>
      <c r="H1745" s="161">
        <v>1045000</v>
      </c>
      <c r="I1745" s="132">
        <v>1013767.19</v>
      </c>
      <c r="J1745" s="301">
        <f t="shared" si="196"/>
        <v>97.01121435406698</v>
      </c>
    </row>
    <row r="1746" spans="1:10" s="129" customFormat="1" ht="12.75">
      <c r="A1746" s="133"/>
      <c r="B1746" s="130"/>
      <c r="C1746" s="130"/>
      <c r="D1746" s="133"/>
      <c r="E1746" s="133" t="s">
        <v>550</v>
      </c>
      <c r="F1746" s="131" t="s">
        <v>391</v>
      </c>
      <c r="G1746" s="160">
        <f>0+G$1747+G$1748+G$1749+G$1750</f>
        <v>165000</v>
      </c>
      <c r="H1746" s="160">
        <f>0+H$1747+H$1748+H$1749+H$1750</f>
        <v>165000</v>
      </c>
      <c r="I1746" s="160">
        <f>0+I$1747+I$1748+I$1749+I$1750</f>
        <v>161387.6</v>
      </c>
      <c r="J1746" s="299">
        <f t="shared" si="196"/>
        <v>97.81066666666666</v>
      </c>
    </row>
    <row r="1747" spans="1:10" s="129" customFormat="1" ht="12.75">
      <c r="A1747" s="133"/>
      <c r="B1747" s="130"/>
      <c r="C1747" s="130" t="s">
        <v>19</v>
      </c>
      <c r="D1747" s="133" t="s">
        <v>2054</v>
      </c>
      <c r="E1747" s="270" t="s">
        <v>1126</v>
      </c>
      <c r="F1747" s="131" t="s">
        <v>393</v>
      </c>
      <c r="G1747" s="161">
        <v>2500</v>
      </c>
      <c r="H1747" s="161">
        <v>2500</v>
      </c>
      <c r="I1747" s="132">
        <v>2381.34</v>
      </c>
      <c r="J1747" s="301">
        <f t="shared" si="196"/>
        <v>95.2536</v>
      </c>
    </row>
    <row r="1748" spans="1:10" s="129" customFormat="1" ht="12.75">
      <c r="A1748" s="133"/>
      <c r="B1748" s="130"/>
      <c r="C1748" s="130" t="s">
        <v>19</v>
      </c>
      <c r="D1748" s="133" t="s">
        <v>2055</v>
      </c>
      <c r="E1748" s="270" t="s">
        <v>988</v>
      </c>
      <c r="F1748" s="131" t="s">
        <v>394</v>
      </c>
      <c r="G1748" s="161">
        <v>50000</v>
      </c>
      <c r="H1748" s="161">
        <v>50000</v>
      </c>
      <c r="I1748" s="132">
        <v>46436.18</v>
      </c>
      <c r="J1748" s="301">
        <f t="shared" si="196"/>
        <v>92.87236</v>
      </c>
    </row>
    <row r="1749" spans="1:10" s="129" customFormat="1" ht="12.75">
      <c r="A1749" s="133"/>
      <c r="B1749" s="130"/>
      <c r="C1749" s="130" t="s">
        <v>19</v>
      </c>
      <c r="D1749" s="133" t="s">
        <v>2056</v>
      </c>
      <c r="E1749" s="270" t="s">
        <v>617</v>
      </c>
      <c r="F1749" s="131" t="s">
        <v>396</v>
      </c>
      <c r="G1749" s="161">
        <v>2500</v>
      </c>
      <c r="H1749" s="161">
        <v>2500</v>
      </c>
      <c r="I1749" s="132">
        <v>10229.6</v>
      </c>
      <c r="J1749" s="301">
        <f t="shared" si="196"/>
        <v>409.184</v>
      </c>
    </row>
    <row r="1750" spans="1:10" s="129" customFormat="1" ht="12.75">
      <c r="A1750" s="133"/>
      <c r="B1750" s="130"/>
      <c r="C1750" s="130" t="s">
        <v>19</v>
      </c>
      <c r="D1750" s="133" t="s">
        <v>2057</v>
      </c>
      <c r="E1750" s="270" t="s">
        <v>551</v>
      </c>
      <c r="F1750" s="131" t="s">
        <v>391</v>
      </c>
      <c r="G1750" s="161">
        <v>110000</v>
      </c>
      <c r="H1750" s="161">
        <v>110000</v>
      </c>
      <c r="I1750" s="132">
        <v>102340.48</v>
      </c>
      <c r="J1750" s="301">
        <f t="shared" si="196"/>
        <v>93.0368</v>
      </c>
    </row>
    <row r="1751" spans="1:10" s="129" customFormat="1" ht="12.75">
      <c r="A1751" s="133"/>
      <c r="B1751" s="130"/>
      <c r="C1751" s="130"/>
      <c r="D1751" s="133"/>
      <c r="E1751" s="133" t="s">
        <v>619</v>
      </c>
      <c r="F1751" s="131" t="s">
        <v>404</v>
      </c>
      <c r="G1751" s="160">
        <f>0+G$1752</f>
        <v>38700</v>
      </c>
      <c r="H1751" s="160">
        <f>0+H$1752</f>
        <v>38700</v>
      </c>
      <c r="I1751" s="160">
        <f>0+I$1752</f>
        <v>28719.31</v>
      </c>
      <c r="J1751" s="299">
        <f t="shared" si="196"/>
        <v>74.21010335917313</v>
      </c>
    </row>
    <row r="1752" spans="1:10" s="129" customFormat="1" ht="12.75">
      <c r="A1752" s="133"/>
      <c r="B1752" s="130"/>
      <c r="C1752" s="130" t="s">
        <v>19</v>
      </c>
      <c r="D1752" s="133" t="s">
        <v>2058</v>
      </c>
      <c r="E1752" s="270" t="s">
        <v>621</v>
      </c>
      <c r="F1752" s="131" t="s">
        <v>407</v>
      </c>
      <c r="G1752" s="161">
        <v>38700</v>
      </c>
      <c r="H1752" s="161">
        <v>38700</v>
      </c>
      <c r="I1752" s="132">
        <v>28719.31</v>
      </c>
      <c r="J1752" s="301">
        <f t="shared" si="196"/>
        <v>74.21010335917313</v>
      </c>
    </row>
    <row r="1753" spans="1:10" s="129" customFormat="1" ht="12.75">
      <c r="A1753" s="133"/>
      <c r="B1753" s="130"/>
      <c r="C1753" s="130"/>
      <c r="D1753" s="133"/>
      <c r="E1753" s="133" t="s">
        <v>552</v>
      </c>
      <c r="F1753" s="131" t="s">
        <v>268</v>
      </c>
      <c r="G1753" s="160">
        <f>0+G$1754</f>
        <v>3500</v>
      </c>
      <c r="H1753" s="160">
        <f>0+H$1754</f>
        <v>3500</v>
      </c>
      <c r="I1753" s="160">
        <f>0+I$1754</f>
        <v>3438.47</v>
      </c>
      <c r="J1753" s="299">
        <f t="shared" si="196"/>
        <v>98.24199999999999</v>
      </c>
    </row>
    <row r="1754" spans="1:10" s="129" customFormat="1" ht="12.75">
      <c r="A1754" s="133"/>
      <c r="B1754" s="130"/>
      <c r="C1754" s="130" t="s">
        <v>19</v>
      </c>
      <c r="D1754" s="133" t="s">
        <v>1002</v>
      </c>
      <c r="E1754" s="270" t="s">
        <v>553</v>
      </c>
      <c r="F1754" s="131" t="s">
        <v>425</v>
      </c>
      <c r="G1754" s="161">
        <v>3500</v>
      </c>
      <c r="H1754" s="161">
        <v>3500</v>
      </c>
      <c r="I1754" s="132">
        <v>3438.47</v>
      </c>
      <c r="J1754" s="301">
        <f t="shared" si="196"/>
        <v>98.24199999999999</v>
      </c>
    </row>
    <row r="1755" spans="1:10" s="129" customFormat="1" ht="12.75">
      <c r="A1755" s="133" t="s">
        <v>2059</v>
      </c>
      <c r="B1755" s="130" t="s">
        <v>2004</v>
      </c>
      <c r="C1755" s="130"/>
      <c r="D1755" s="133"/>
      <c r="E1755" s="133"/>
      <c r="F1755" s="159" t="s">
        <v>1138</v>
      </c>
      <c r="G1755" s="160">
        <f aca="true" t="shared" si="197" ref="G1755:I1756">0+G$1757+G$1758+G$1759+G$1760+G$1761</f>
        <v>610000</v>
      </c>
      <c r="H1755" s="160">
        <f t="shared" si="197"/>
        <v>610000</v>
      </c>
      <c r="I1755" s="160">
        <f t="shared" si="197"/>
        <v>414011.13</v>
      </c>
      <c r="J1755" s="299">
        <f t="shared" si="196"/>
        <v>67.87067704918033</v>
      </c>
    </row>
    <row r="1756" spans="1:10" s="129" customFormat="1" ht="12.75">
      <c r="A1756" s="133"/>
      <c r="B1756" s="130"/>
      <c r="C1756" s="130"/>
      <c r="D1756" s="133"/>
      <c r="E1756" s="133" t="s">
        <v>812</v>
      </c>
      <c r="F1756" s="131" t="s">
        <v>445</v>
      </c>
      <c r="G1756" s="160">
        <f t="shared" si="197"/>
        <v>610000</v>
      </c>
      <c r="H1756" s="160">
        <f t="shared" si="197"/>
        <v>610000</v>
      </c>
      <c r="I1756" s="160">
        <f t="shared" si="197"/>
        <v>414011.13</v>
      </c>
      <c r="J1756" s="299">
        <f t="shared" si="196"/>
        <v>67.87067704918033</v>
      </c>
    </row>
    <row r="1757" spans="1:10" s="129" customFormat="1" ht="12.75">
      <c r="A1757" s="133"/>
      <c r="B1757" s="130"/>
      <c r="C1757" s="130" t="s">
        <v>321</v>
      </c>
      <c r="D1757" s="133" t="s">
        <v>2060</v>
      </c>
      <c r="E1757" s="270" t="s">
        <v>1032</v>
      </c>
      <c r="F1757" s="131" t="s">
        <v>446</v>
      </c>
      <c r="G1757" s="161">
        <v>130000</v>
      </c>
      <c r="H1757" s="161">
        <v>130000</v>
      </c>
      <c r="I1757" s="132">
        <v>119649.1</v>
      </c>
      <c r="J1757" s="301">
        <f t="shared" si="196"/>
        <v>92.03776923076924</v>
      </c>
    </row>
    <row r="1758" spans="1:10" s="129" customFormat="1" ht="12.75">
      <c r="A1758" s="133"/>
      <c r="B1758" s="130"/>
      <c r="C1758" s="130" t="s">
        <v>321</v>
      </c>
      <c r="D1758" s="133" t="s">
        <v>1276</v>
      </c>
      <c r="E1758" s="270" t="s">
        <v>1034</v>
      </c>
      <c r="F1758" s="131" t="s">
        <v>448</v>
      </c>
      <c r="G1758" s="161">
        <v>40000</v>
      </c>
      <c r="H1758" s="161">
        <v>40000</v>
      </c>
      <c r="I1758" s="132">
        <v>37995</v>
      </c>
      <c r="J1758" s="301">
        <f t="shared" si="196"/>
        <v>94.9875</v>
      </c>
    </row>
    <row r="1759" spans="1:10" s="129" customFormat="1" ht="12.75">
      <c r="A1759" s="133"/>
      <c r="B1759" s="130"/>
      <c r="C1759" s="130" t="s">
        <v>321</v>
      </c>
      <c r="D1759" s="133" t="s">
        <v>2061</v>
      </c>
      <c r="E1759" s="270" t="s">
        <v>1036</v>
      </c>
      <c r="F1759" s="131" t="s">
        <v>450</v>
      </c>
      <c r="G1759" s="161">
        <v>350000</v>
      </c>
      <c r="H1759" s="161">
        <v>350000</v>
      </c>
      <c r="I1759" s="132">
        <v>168981.92</v>
      </c>
      <c r="J1759" s="301">
        <f t="shared" si="196"/>
        <v>48.280548571428575</v>
      </c>
    </row>
    <row r="1760" spans="1:10" s="129" customFormat="1" ht="12.75">
      <c r="A1760" s="133"/>
      <c r="B1760" s="130"/>
      <c r="C1760" s="130" t="s">
        <v>321</v>
      </c>
      <c r="D1760" s="133" t="s">
        <v>962</v>
      </c>
      <c r="E1760" s="270" t="s">
        <v>2062</v>
      </c>
      <c r="F1760" s="131" t="s">
        <v>451</v>
      </c>
      <c r="G1760" s="161">
        <v>5000</v>
      </c>
      <c r="H1760" s="161">
        <v>5000</v>
      </c>
      <c r="I1760" s="132">
        <v>3131.25</v>
      </c>
      <c r="J1760" s="301">
        <f t="shared" si="196"/>
        <v>62.625</v>
      </c>
    </row>
    <row r="1761" spans="1:10" s="129" customFormat="1" ht="12.75">
      <c r="A1761" s="133"/>
      <c r="B1761" s="130"/>
      <c r="C1761" s="130" t="s">
        <v>321</v>
      </c>
      <c r="D1761" s="133" t="s">
        <v>2063</v>
      </c>
      <c r="E1761" s="270" t="s">
        <v>814</v>
      </c>
      <c r="F1761" s="131" t="s">
        <v>452</v>
      </c>
      <c r="G1761" s="161">
        <v>85000</v>
      </c>
      <c r="H1761" s="161">
        <v>85000</v>
      </c>
      <c r="I1761" s="132">
        <v>84253.86</v>
      </c>
      <c r="J1761" s="301">
        <f t="shared" si="196"/>
        <v>99.12218823529412</v>
      </c>
    </row>
    <row r="1762" spans="1:10" s="129" customFormat="1" ht="12.75">
      <c r="A1762" s="133" t="s">
        <v>2064</v>
      </c>
      <c r="B1762" s="130"/>
      <c r="C1762" s="130"/>
      <c r="D1762" s="133"/>
      <c r="E1762" s="133"/>
      <c r="F1762" s="159" t="s">
        <v>2065</v>
      </c>
      <c r="G1762" s="160">
        <f>0+G$1763+G$1766+G$1772</f>
        <v>432000</v>
      </c>
      <c r="H1762" s="160">
        <f>0+H$1763+H$1766+H$1772</f>
        <v>435000</v>
      </c>
      <c r="I1762" s="160">
        <f>0+I$1763+I$1766+I$1772</f>
        <v>427639.88</v>
      </c>
      <c r="J1762" s="299">
        <f t="shared" si="196"/>
        <v>98.30801839080459</v>
      </c>
    </row>
    <row r="1763" spans="1:10" s="129" customFormat="1" ht="25.5">
      <c r="A1763" s="133" t="s">
        <v>2066</v>
      </c>
      <c r="B1763" s="130" t="s">
        <v>2004</v>
      </c>
      <c r="C1763" s="130"/>
      <c r="D1763" s="133"/>
      <c r="E1763" s="133"/>
      <c r="F1763" s="159" t="s">
        <v>2067</v>
      </c>
      <c r="G1763" s="160">
        <f aca="true" t="shared" si="198" ref="G1763:I1764">0+G$1765</f>
        <v>375000</v>
      </c>
      <c r="H1763" s="160">
        <f t="shared" si="198"/>
        <v>375000</v>
      </c>
      <c r="I1763" s="160">
        <f t="shared" si="198"/>
        <v>371734.64</v>
      </c>
      <c r="J1763" s="299">
        <f t="shared" si="196"/>
        <v>99.12923733333334</v>
      </c>
    </row>
    <row r="1764" spans="1:10" s="129" customFormat="1" ht="12.75">
      <c r="A1764" s="133"/>
      <c r="B1764" s="130"/>
      <c r="C1764" s="130"/>
      <c r="D1764" s="133"/>
      <c r="E1764" s="133" t="s">
        <v>550</v>
      </c>
      <c r="F1764" s="131" t="s">
        <v>391</v>
      </c>
      <c r="G1764" s="160">
        <f t="shared" si="198"/>
        <v>375000</v>
      </c>
      <c r="H1764" s="160">
        <f t="shared" si="198"/>
        <v>375000</v>
      </c>
      <c r="I1764" s="160">
        <f t="shared" si="198"/>
        <v>371734.64</v>
      </c>
      <c r="J1764" s="299">
        <f t="shared" si="196"/>
        <v>99.12923733333334</v>
      </c>
    </row>
    <row r="1765" spans="1:10" s="129" customFormat="1" ht="25.5">
      <c r="A1765" s="133"/>
      <c r="B1765" s="130"/>
      <c r="C1765" s="130" t="s">
        <v>19</v>
      </c>
      <c r="D1765" s="133" t="s">
        <v>2068</v>
      </c>
      <c r="E1765" s="270" t="s">
        <v>952</v>
      </c>
      <c r="F1765" s="131" t="s">
        <v>392</v>
      </c>
      <c r="G1765" s="161">
        <v>375000</v>
      </c>
      <c r="H1765" s="161">
        <v>375000</v>
      </c>
      <c r="I1765" s="132">
        <v>371734.64</v>
      </c>
      <c r="J1765" s="301">
        <f t="shared" si="196"/>
        <v>99.12923733333334</v>
      </c>
    </row>
    <row r="1766" spans="1:10" s="129" customFormat="1" ht="25.5">
      <c r="A1766" s="133" t="s">
        <v>2069</v>
      </c>
      <c r="B1766" s="130" t="s">
        <v>2004</v>
      </c>
      <c r="C1766" s="130"/>
      <c r="D1766" s="133"/>
      <c r="E1766" s="133"/>
      <c r="F1766" s="159" t="s">
        <v>2070</v>
      </c>
      <c r="G1766" s="160">
        <f>0+G$1768+G$1769+G$1771</f>
        <v>15000</v>
      </c>
      <c r="H1766" s="160">
        <f>0+H$1768+H$1769+H$1771</f>
        <v>18000</v>
      </c>
      <c r="I1766" s="160">
        <f>0+I$1768+I$1769+I$1771</f>
        <v>17572.5</v>
      </c>
      <c r="J1766" s="299">
        <f t="shared" si="196"/>
        <v>97.625</v>
      </c>
    </row>
    <row r="1767" spans="1:10" s="129" customFormat="1" ht="12.75">
      <c r="A1767" s="133"/>
      <c r="B1767" s="130"/>
      <c r="C1767" s="130"/>
      <c r="D1767" s="133"/>
      <c r="E1767" s="133" t="s">
        <v>543</v>
      </c>
      <c r="F1767" s="131" t="s">
        <v>380</v>
      </c>
      <c r="G1767" s="160">
        <f>0+G$1768+G$1769</f>
        <v>12000</v>
      </c>
      <c r="H1767" s="160">
        <f>0+H$1768+H$1769</f>
        <v>12000</v>
      </c>
      <c r="I1767" s="160">
        <f>0+I$1768+I$1769</f>
        <v>11996.25</v>
      </c>
      <c r="J1767" s="299">
        <f t="shared" si="196"/>
        <v>99.96875</v>
      </c>
    </row>
    <row r="1768" spans="1:10" s="129" customFormat="1" ht="12.75">
      <c r="A1768" s="133"/>
      <c r="B1768" s="130"/>
      <c r="C1768" s="130" t="s">
        <v>19</v>
      </c>
      <c r="D1768" s="133" t="s">
        <v>1011</v>
      </c>
      <c r="E1768" s="270" t="s">
        <v>544</v>
      </c>
      <c r="F1768" s="131" t="s">
        <v>383</v>
      </c>
      <c r="G1768" s="161">
        <v>7000</v>
      </c>
      <c r="H1768" s="161">
        <v>7000</v>
      </c>
      <c r="I1768" s="132">
        <v>6996.25</v>
      </c>
      <c r="J1768" s="301">
        <f t="shared" si="196"/>
        <v>99.94642857142857</v>
      </c>
    </row>
    <row r="1769" spans="1:10" s="129" customFormat="1" ht="12.75">
      <c r="A1769" s="133"/>
      <c r="B1769" s="130"/>
      <c r="C1769" s="130" t="s">
        <v>19</v>
      </c>
      <c r="D1769" s="133" t="s">
        <v>1053</v>
      </c>
      <c r="E1769" s="270" t="s">
        <v>572</v>
      </c>
      <c r="F1769" s="131" t="s">
        <v>389</v>
      </c>
      <c r="G1769" s="161">
        <v>5000</v>
      </c>
      <c r="H1769" s="161">
        <v>5000</v>
      </c>
      <c r="I1769" s="132">
        <v>5000</v>
      </c>
      <c r="J1769" s="301">
        <f t="shared" si="196"/>
        <v>100</v>
      </c>
    </row>
    <row r="1770" spans="1:10" s="129" customFormat="1" ht="12.75">
      <c r="A1770" s="133"/>
      <c r="B1770" s="130"/>
      <c r="C1770" s="130"/>
      <c r="D1770" s="133"/>
      <c r="E1770" s="133" t="s">
        <v>550</v>
      </c>
      <c r="F1770" s="131" t="s">
        <v>391</v>
      </c>
      <c r="G1770" s="160">
        <f>0+G$1771</f>
        <v>3000</v>
      </c>
      <c r="H1770" s="160">
        <f>0+H$1771</f>
        <v>6000</v>
      </c>
      <c r="I1770" s="160">
        <f>0+I$1771</f>
        <v>5576.25</v>
      </c>
      <c r="J1770" s="299">
        <f t="shared" si="196"/>
        <v>92.9375</v>
      </c>
    </row>
    <row r="1771" spans="1:10" s="129" customFormat="1" ht="12.75">
      <c r="A1771" s="133"/>
      <c r="B1771" s="130"/>
      <c r="C1771" s="130" t="s">
        <v>19</v>
      </c>
      <c r="D1771" s="133" t="s">
        <v>2071</v>
      </c>
      <c r="E1771" s="270" t="s">
        <v>551</v>
      </c>
      <c r="F1771" s="131" t="s">
        <v>391</v>
      </c>
      <c r="G1771" s="161">
        <v>3000</v>
      </c>
      <c r="H1771" s="161">
        <v>6000</v>
      </c>
      <c r="I1771" s="132">
        <v>5576.25</v>
      </c>
      <c r="J1771" s="301">
        <f t="shared" si="196"/>
        <v>92.9375</v>
      </c>
    </row>
    <row r="1772" spans="1:10" s="129" customFormat="1" ht="25.5">
      <c r="A1772" s="133" t="s">
        <v>2072</v>
      </c>
      <c r="B1772" s="130" t="s">
        <v>2004</v>
      </c>
      <c r="C1772" s="130"/>
      <c r="D1772" s="133"/>
      <c r="E1772" s="133"/>
      <c r="F1772" s="159" t="s">
        <v>2073</v>
      </c>
      <c r="G1772" s="160">
        <f>0+G$1774+G$1776+G$1777+G$1779+G$1780</f>
        <v>42000</v>
      </c>
      <c r="H1772" s="160">
        <f>0+H$1774+H$1776+H$1777+H$1779+H$1780</f>
        <v>42000</v>
      </c>
      <c r="I1772" s="160">
        <f>0+I$1774+I$1776+I$1777+I$1779+I$1780</f>
        <v>38332.740000000005</v>
      </c>
      <c r="J1772" s="299">
        <f t="shared" si="196"/>
        <v>91.26842857142859</v>
      </c>
    </row>
    <row r="1773" spans="1:10" s="129" customFormat="1" ht="12.75">
      <c r="A1773" s="133"/>
      <c r="B1773" s="130"/>
      <c r="C1773" s="130"/>
      <c r="D1773" s="133"/>
      <c r="E1773" s="133" t="s">
        <v>569</v>
      </c>
      <c r="F1773" s="131" t="s">
        <v>373</v>
      </c>
      <c r="G1773" s="160">
        <f>0+G$1774</f>
        <v>700</v>
      </c>
      <c r="H1773" s="160">
        <f>0+H$1774</f>
        <v>700</v>
      </c>
      <c r="I1773" s="160">
        <f>0+I$1774</f>
        <v>509.56</v>
      </c>
      <c r="J1773" s="299">
        <f t="shared" si="196"/>
        <v>72.7942857142857</v>
      </c>
    </row>
    <row r="1774" spans="1:10" s="129" customFormat="1" ht="12.75">
      <c r="A1774" s="133"/>
      <c r="B1774" s="130"/>
      <c r="C1774" s="130" t="s">
        <v>19</v>
      </c>
      <c r="D1774" s="133" t="s">
        <v>2074</v>
      </c>
      <c r="E1774" s="270" t="s">
        <v>1025</v>
      </c>
      <c r="F1774" s="131" t="s">
        <v>374</v>
      </c>
      <c r="G1774" s="161">
        <v>700</v>
      </c>
      <c r="H1774" s="161">
        <v>700</v>
      </c>
      <c r="I1774" s="132">
        <v>509.56</v>
      </c>
      <c r="J1774" s="301">
        <f t="shared" si="196"/>
        <v>72.7942857142857</v>
      </c>
    </row>
    <row r="1775" spans="1:10" s="129" customFormat="1" ht="12.75">
      <c r="A1775" s="133"/>
      <c r="B1775" s="130"/>
      <c r="C1775" s="130"/>
      <c r="D1775" s="133"/>
      <c r="E1775" s="133" t="s">
        <v>543</v>
      </c>
      <c r="F1775" s="131" t="s">
        <v>380</v>
      </c>
      <c r="G1775" s="160">
        <f>0+G$1776+G$1777</f>
        <v>18300</v>
      </c>
      <c r="H1775" s="160">
        <f>0+H$1776+H$1777</f>
        <v>18300</v>
      </c>
      <c r="I1775" s="160">
        <f>0+I$1776+I$1777</f>
        <v>16950</v>
      </c>
      <c r="J1775" s="299">
        <f t="shared" si="196"/>
        <v>92.62295081967213</v>
      </c>
    </row>
    <row r="1776" spans="1:10" s="129" customFormat="1" ht="12.75">
      <c r="A1776" s="133"/>
      <c r="B1776" s="130"/>
      <c r="C1776" s="130" t="s">
        <v>19</v>
      </c>
      <c r="D1776" s="133" t="s">
        <v>2075</v>
      </c>
      <c r="E1776" s="270" t="s">
        <v>545</v>
      </c>
      <c r="F1776" s="131" t="s">
        <v>387</v>
      </c>
      <c r="G1776" s="161">
        <v>1300</v>
      </c>
      <c r="H1776" s="161">
        <v>1300</v>
      </c>
      <c r="I1776" s="132">
        <v>0</v>
      </c>
      <c r="J1776" s="301" t="str">
        <f t="shared" si="196"/>
        <v>-</v>
      </c>
    </row>
    <row r="1777" spans="1:10" s="129" customFormat="1" ht="12.75">
      <c r="A1777" s="133"/>
      <c r="B1777" s="130"/>
      <c r="C1777" s="130" t="s">
        <v>19</v>
      </c>
      <c r="D1777" s="133" t="s">
        <v>2076</v>
      </c>
      <c r="E1777" s="270" t="s">
        <v>572</v>
      </c>
      <c r="F1777" s="131" t="s">
        <v>389</v>
      </c>
      <c r="G1777" s="161">
        <v>17000</v>
      </c>
      <c r="H1777" s="161">
        <v>17000</v>
      </c>
      <c r="I1777" s="132">
        <v>16950</v>
      </c>
      <c r="J1777" s="301">
        <f t="shared" si="196"/>
        <v>99.70588235294117</v>
      </c>
    </row>
    <row r="1778" spans="1:10" s="129" customFormat="1" ht="12.75">
      <c r="A1778" s="133"/>
      <c r="B1778" s="130"/>
      <c r="C1778" s="130"/>
      <c r="D1778" s="133"/>
      <c r="E1778" s="133" t="s">
        <v>550</v>
      </c>
      <c r="F1778" s="131" t="s">
        <v>391</v>
      </c>
      <c r="G1778" s="160">
        <f>0+G$1779+G$1780</f>
        <v>23000</v>
      </c>
      <c r="H1778" s="160">
        <f>0+H$1779+H$1780</f>
        <v>23000</v>
      </c>
      <c r="I1778" s="160">
        <f>0+I$1779+I$1780</f>
        <v>20873.18</v>
      </c>
      <c r="J1778" s="299">
        <f t="shared" si="196"/>
        <v>90.75295652173914</v>
      </c>
    </row>
    <row r="1779" spans="1:10" s="129" customFormat="1" ht="12.75">
      <c r="A1779" s="133"/>
      <c r="B1779" s="130"/>
      <c r="C1779" s="130" t="s">
        <v>19</v>
      </c>
      <c r="D1779" s="133" t="s">
        <v>2077</v>
      </c>
      <c r="E1779" s="270" t="s">
        <v>988</v>
      </c>
      <c r="F1779" s="131" t="s">
        <v>394</v>
      </c>
      <c r="G1779" s="161">
        <v>10000</v>
      </c>
      <c r="H1779" s="161">
        <v>10000</v>
      </c>
      <c r="I1779" s="132">
        <v>9062.86</v>
      </c>
      <c r="J1779" s="301">
        <f t="shared" si="196"/>
        <v>90.6286</v>
      </c>
    </row>
    <row r="1780" spans="1:10" s="129" customFormat="1" ht="12.75">
      <c r="A1780" s="133"/>
      <c r="B1780" s="130"/>
      <c r="C1780" s="130" t="s">
        <v>19</v>
      </c>
      <c r="D1780" s="133" t="s">
        <v>2078</v>
      </c>
      <c r="E1780" s="270" t="s">
        <v>551</v>
      </c>
      <c r="F1780" s="131" t="s">
        <v>391</v>
      </c>
      <c r="G1780" s="161">
        <v>13000</v>
      </c>
      <c r="H1780" s="161">
        <v>13000</v>
      </c>
      <c r="I1780" s="132">
        <v>11810.32</v>
      </c>
      <c r="J1780" s="301">
        <f t="shared" si="196"/>
        <v>90.84861538461539</v>
      </c>
    </row>
    <row r="1781" spans="1:10" s="129" customFormat="1" ht="12.75">
      <c r="A1781" s="133" t="s">
        <v>2079</v>
      </c>
      <c r="B1781" s="130"/>
      <c r="C1781" s="130"/>
      <c r="D1781" s="133"/>
      <c r="E1781" s="133"/>
      <c r="F1781" s="159" t="s">
        <v>2080</v>
      </c>
      <c r="G1781" s="160">
        <f>0+G$1782+G$1790+G$1795+G$1804</f>
        <v>871000</v>
      </c>
      <c r="H1781" s="160">
        <f>0+H$1782+H$1790+H$1795+H$1804</f>
        <v>873000</v>
      </c>
      <c r="I1781" s="160">
        <f>0+I$1782+I$1790+I$1795+I$1804</f>
        <v>578808.1100000001</v>
      </c>
      <c r="J1781" s="299">
        <f t="shared" si="196"/>
        <v>66.30104352806416</v>
      </c>
    </row>
    <row r="1782" spans="1:10" s="129" customFormat="1" ht="12.75">
      <c r="A1782" s="133" t="s">
        <v>2081</v>
      </c>
      <c r="B1782" s="130" t="s">
        <v>932</v>
      </c>
      <c r="C1782" s="130"/>
      <c r="D1782" s="133"/>
      <c r="E1782" s="133"/>
      <c r="F1782" s="159" t="s">
        <v>2082</v>
      </c>
      <c r="G1782" s="160">
        <f>0+G$1784+G$1786+G$1788+G$1789</f>
        <v>260500</v>
      </c>
      <c r="H1782" s="160">
        <f>0+H$1784+H$1786+H$1788+H$1789</f>
        <v>260500</v>
      </c>
      <c r="I1782" s="160">
        <f>0+I$1784+I$1786+I$1788+I$1789</f>
        <v>202716.63</v>
      </c>
      <c r="J1782" s="299">
        <f t="shared" si="196"/>
        <v>77.81828406909788</v>
      </c>
    </row>
    <row r="1783" spans="1:10" s="129" customFormat="1" ht="12.75">
      <c r="A1783" s="133"/>
      <c r="B1783" s="130"/>
      <c r="C1783" s="130"/>
      <c r="D1783" s="133"/>
      <c r="E1783" s="133" t="s">
        <v>566</v>
      </c>
      <c r="F1783" s="131" t="s">
        <v>368</v>
      </c>
      <c r="G1783" s="160">
        <f>0+G$1784</f>
        <v>22000</v>
      </c>
      <c r="H1783" s="160">
        <f>0+H$1784</f>
        <v>22000</v>
      </c>
      <c r="I1783" s="160">
        <f>0+I$1784</f>
        <v>16937.5</v>
      </c>
      <c r="J1783" s="299">
        <f t="shared" si="196"/>
        <v>76.98863636363636</v>
      </c>
    </row>
    <row r="1784" spans="1:10" s="129" customFormat="1" ht="12.75">
      <c r="A1784" s="133"/>
      <c r="B1784" s="130"/>
      <c r="C1784" s="130" t="s">
        <v>19</v>
      </c>
      <c r="D1784" s="133" t="s">
        <v>2083</v>
      </c>
      <c r="E1784" s="270" t="s">
        <v>1129</v>
      </c>
      <c r="F1784" s="131" t="s">
        <v>371</v>
      </c>
      <c r="G1784" s="161">
        <v>22000</v>
      </c>
      <c r="H1784" s="161">
        <v>22000</v>
      </c>
      <c r="I1784" s="132">
        <v>16937.5</v>
      </c>
      <c r="J1784" s="301">
        <f t="shared" si="196"/>
        <v>76.98863636363636</v>
      </c>
    </row>
    <row r="1785" spans="1:10" s="129" customFormat="1" ht="12.75">
      <c r="A1785" s="133"/>
      <c r="B1785" s="130"/>
      <c r="C1785" s="130"/>
      <c r="D1785" s="133"/>
      <c r="E1785" s="133" t="s">
        <v>569</v>
      </c>
      <c r="F1785" s="131" t="s">
        <v>373</v>
      </c>
      <c r="G1785" s="160">
        <f>0+G$1786</f>
        <v>220000</v>
      </c>
      <c r="H1785" s="160">
        <f>0+H$1786</f>
        <v>220000</v>
      </c>
      <c r="I1785" s="160">
        <f>0+I$1786</f>
        <v>175799.13</v>
      </c>
      <c r="J1785" s="299">
        <f aca="true" t="shared" si="199" ref="J1785:J1817">IF(OR($H1785=0,$I1785=0),"-",$I1785/$H1785*100)</f>
        <v>79.90869545454545</v>
      </c>
    </row>
    <row r="1786" spans="1:10" s="129" customFormat="1" ht="12.75">
      <c r="A1786" s="133"/>
      <c r="B1786" s="130"/>
      <c r="C1786" s="130" t="s">
        <v>19</v>
      </c>
      <c r="D1786" s="133" t="s">
        <v>2084</v>
      </c>
      <c r="E1786" s="270" t="s">
        <v>1168</v>
      </c>
      <c r="F1786" s="131" t="s">
        <v>379</v>
      </c>
      <c r="G1786" s="161">
        <v>220000</v>
      </c>
      <c r="H1786" s="161">
        <v>220000</v>
      </c>
      <c r="I1786" s="132">
        <v>175799.13</v>
      </c>
      <c r="J1786" s="301">
        <f t="shared" si="199"/>
        <v>79.90869545454545</v>
      </c>
    </row>
    <row r="1787" spans="1:10" s="129" customFormat="1" ht="12.75">
      <c r="A1787" s="133"/>
      <c r="B1787" s="130"/>
      <c r="C1787" s="130"/>
      <c r="D1787" s="133"/>
      <c r="E1787" s="133" t="s">
        <v>543</v>
      </c>
      <c r="F1787" s="131" t="s">
        <v>380</v>
      </c>
      <c r="G1787" s="160">
        <f>0+G$1788+G$1789</f>
        <v>18500</v>
      </c>
      <c r="H1787" s="160">
        <f>0+H$1788+H$1789</f>
        <v>18500</v>
      </c>
      <c r="I1787" s="160">
        <f>0+I$1788+I$1789</f>
        <v>9980</v>
      </c>
      <c r="J1787" s="299">
        <f t="shared" si="199"/>
        <v>53.94594594594595</v>
      </c>
    </row>
    <row r="1788" spans="1:10" s="129" customFormat="1" ht="12.75">
      <c r="A1788" s="133"/>
      <c r="B1788" s="130"/>
      <c r="C1788" s="130" t="s">
        <v>19</v>
      </c>
      <c r="D1788" s="133" t="s">
        <v>2085</v>
      </c>
      <c r="E1788" s="270" t="s">
        <v>800</v>
      </c>
      <c r="F1788" s="131" t="s">
        <v>382</v>
      </c>
      <c r="G1788" s="161">
        <v>18000</v>
      </c>
      <c r="H1788" s="161">
        <v>18000</v>
      </c>
      <c r="I1788" s="132">
        <v>8500</v>
      </c>
      <c r="J1788" s="301">
        <f t="shared" si="199"/>
        <v>47.22222222222222</v>
      </c>
    </row>
    <row r="1789" spans="1:10" s="129" customFormat="1" ht="12.75">
      <c r="A1789" s="133"/>
      <c r="B1789" s="130"/>
      <c r="C1789" s="130" t="s">
        <v>19</v>
      </c>
      <c r="D1789" s="133" t="s">
        <v>2086</v>
      </c>
      <c r="E1789" s="270" t="s">
        <v>926</v>
      </c>
      <c r="F1789" s="131" t="s">
        <v>386</v>
      </c>
      <c r="G1789" s="161">
        <v>500</v>
      </c>
      <c r="H1789" s="161">
        <v>500</v>
      </c>
      <c r="I1789" s="132">
        <v>1480</v>
      </c>
      <c r="J1789" s="301">
        <f t="shared" si="199"/>
        <v>296</v>
      </c>
    </row>
    <row r="1790" spans="1:10" s="129" customFormat="1" ht="12.75">
      <c r="A1790" s="133" t="s">
        <v>2087</v>
      </c>
      <c r="B1790" s="130" t="s">
        <v>932</v>
      </c>
      <c r="C1790" s="130"/>
      <c r="D1790" s="133"/>
      <c r="E1790" s="133"/>
      <c r="F1790" s="159" t="s">
        <v>2088</v>
      </c>
      <c r="G1790" s="160">
        <f>0+G$1792+G$1794</f>
        <v>51500</v>
      </c>
      <c r="H1790" s="160">
        <f>0+H$1792+H$1794</f>
        <v>53500</v>
      </c>
      <c r="I1790" s="160">
        <f>0+I$1792+I$1794</f>
        <v>48669.31</v>
      </c>
      <c r="J1790" s="299">
        <f t="shared" si="199"/>
        <v>90.97067289719625</v>
      </c>
    </row>
    <row r="1791" spans="1:10" s="129" customFormat="1" ht="12.75">
      <c r="A1791" s="133"/>
      <c r="B1791" s="130"/>
      <c r="C1791" s="130"/>
      <c r="D1791" s="133"/>
      <c r="E1791" s="133" t="s">
        <v>569</v>
      </c>
      <c r="F1791" s="131" t="s">
        <v>373</v>
      </c>
      <c r="G1791" s="160">
        <f>0+G$1792</f>
        <v>20000</v>
      </c>
      <c r="H1791" s="160">
        <f>0+H$1792</f>
        <v>22000</v>
      </c>
      <c r="I1791" s="160">
        <f>0+I$1792</f>
        <v>21238.06</v>
      </c>
      <c r="J1791" s="299">
        <f t="shared" si="199"/>
        <v>96.53663636363638</v>
      </c>
    </row>
    <row r="1792" spans="1:10" s="129" customFormat="1" ht="12.75">
      <c r="A1792" s="133"/>
      <c r="B1792" s="130"/>
      <c r="C1792" s="130" t="s">
        <v>19</v>
      </c>
      <c r="D1792" s="133" t="s">
        <v>2089</v>
      </c>
      <c r="E1792" s="270" t="s">
        <v>571</v>
      </c>
      <c r="F1792" s="131" t="s">
        <v>376</v>
      </c>
      <c r="G1792" s="161">
        <v>20000</v>
      </c>
      <c r="H1792" s="161">
        <v>22000</v>
      </c>
      <c r="I1792" s="132">
        <v>21238.06</v>
      </c>
      <c r="J1792" s="301">
        <f t="shared" si="199"/>
        <v>96.53663636363638</v>
      </c>
    </row>
    <row r="1793" spans="1:10" s="129" customFormat="1" ht="12.75">
      <c r="A1793" s="133"/>
      <c r="B1793" s="130"/>
      <c r="C1793" s="130"/>
      <c r="D1793" s="133"/>
      <c r="E1793" s="133" t="s">
        <v>543</v>
      </c>
      <c r="F1793" s="131" t="s">
        <v>380</v>
      </c>
      <c r="G1793" s="160">
        <f>0+G$1794</f>
        <v>31500</v>
      </c>
      <c r="H1793" s="160">
        <f>0+H$1794</f>
        <v>31500</v>
      </c>
      <c r="I1793" s="160">
        <f>0+I$1794</f>
        <v>27431.25</v>
      </c>
      <c r="J1793" s="299">
        <f t="shared" si="199"/>
        <v>87.08333333333333</v>
      </c>
    </row>
    <row r="1794" spans="1:10" s="129" customFormat="1" ht="12.75">
      <c r="A1794" s="133"/>
      <c r="B1794" s="130"/>
      <c r="C1794" s="130" t="s">
        <v>19</v>
      </c>
      <c r="D1794" s="133" t="s">
        <v>2090</v>
      </c>
      <c r="E1794" s="270" t="s">
        <v>800</v>
      </c>
      <c r="F1794" s="131" t="s">
        <v>382</v>
      </c>
      <c r="G1794" s="161">
        <v>31500</v>
      </c>
      <c r="H1794" s="161">
        <v>31500</v>
      </c>
      <c r="I1794" s="132">
        <v>27431.25</v>
      </c>
      <c r="J1794" s="301">
        <f t="shared" si="199"/>
        <v>87.08333333333333</v>
      </c>
    </row>
    <row r="1795" spans="1:10" s="129" customFormat="1" ht="12.75">
      <c r="A1795" s="133" t="s">
        <v>2091</v>
      </c>
      <c r="B1795" s="130" t="s">
        <v>932</v>
      </c>
      <c r="C1795" s="130"/>
      <c r="D1795" s="133"/>
      <c r="E1795" s="133"/>
      <c r="F1795" s="159" t="s">
        <v>2092</v>
      </c>
      <c r="G1795" s="160">
        <f>0+G$1797+G$1799+G$1801+G$1803</f>
        <v>433000</v>
      </c>
      <c r="H1795" s="160">
        <f>0+H$1797+H$1799+H$1801+H$1803</f>
        <v>433000</v>
      </c>
      <c r="I1795" s="160">
        <f>0+I$1797+I$1799+I$1801+I$1803</f>
        <v>279776.37</v>
      </c>
      <c r="J1795" s="299">
        <f t="shared" si="199"/>
        <v>64.613480369515</v>
      </c>
    </row>
    <row r="1796" spans="1:10" s="129" customFormat="1" ht="12.75">
      <c r="A1796" s="133"/>
      <c r="B1796" s="130"/>
      <c r="C1796" s="130"/>
      <c r="D1796" s="133"/>
      <c r="E1796" s="133" t="s">
        <v>569</v>
      </c>
      <c r="F1796" s="131" t="s">
        <v>373</v>
      </c>
      <c r="G1796" s="160">
        <f>0+G$1797</f>
        <v>79900</v>
      </c>
      <c r="H1796" s="160">
        <f>0+H$1797</f>
        <v>79900</v>
      </c>
      <c r="I1796" s="160">
        <f>0+I$1797</f>
        <v>34306.1</v>
      </c>
      <c r="J1796" s="299">
        <f t="shared" si="199"/>
        <v>42.936295369211514</v>
      </c>
    </row>
    <row r="1797" spans="1:10" s="129" customFormat="1" ht="12.75">
      <c r="A1797" s="133"/>
      <c r="B1797" s="130"/>
      <c r="C1797" s="130" t="s">
        <v>19</v>
      </c>
      <c r="D1797" s="133" t="s">
        <v>1070</v>
      </c>
      <c r="E1797" s="270" t="s">
        <v>806</v>
      </c>
      <c r="F1797" s="131" t="s">
        <v>378</v>
      </c>
      <c r="G1797" s="161">
        <v>79900</v>
      </c>
      <c r="H1797" s="161">
        <v>79900</v>
      </c>
      <c r="I1797" s="132">
        <v>34306.1</v>
      </c>
      <c r="J1797" s="301">
        <f t="shared" si="199"/>
        <v>42.936295369211514</v>
      </c>
    </row>
    <row r="1798" spans="1:10" s="129" customFormat="1" ht="12.75">
      <c r="A1798" s="133"/>
      <c r="B1798" s="130"/>
      <c r="C1798" s="130"/>
      <c r="D1798" s="133"/>
      <c r="E1798" s="133" t="s">
        <v>550</v>
      </c>
      <c r="F1798" s="131" t="s">
        <v>391</v>
      </c>
      <c r="G1798" s="160">
        <f>0+G$1799</f>
        <v>5000</v>
      </c>
      <c r="H1798" s="160">
        <f>0+H$1799</f>
        <v>5000</v>
      </c>
      <c r="I1798" s="160">
        <f>0+I$1799</f>
        <v>4940</v>
      </c>
      <c r="J1798" s="299">
        <f t="shared" si="199"/>
        <v>98.8</v>
      </c>
    </row>
    <row r="1799" spans="1:10" s="129" customFormat="1" ht="12.75">
      <c r="A1799" s="133"/>
      <c r="B1799" s="130"/>
      <c r="C1799" s="130" t="s">
        <v>19</v>
      </c>
      <c r="D1799" s="133" t="s">
        <v>2093</v>
      </c>
      <c r="E1799" s="270" t="s">
        <v>988</v>
      </c>
      <c r="F1799" s="131" t="s">
        <v>394</v>
      </c>
      <c r="G1799" s="161">
        <v>5000</v>
      </c>
      <c r="H1799" s="161">
        <v>5000</v>
      </c>
      <c r="I1799" s="132">
        <v>4940</v>
      </c>
      <c r="J1799" s="301">
        <f t="shared" si="199"/>
        <v>98.8</v>
      </c>
    </row>
    <row r="1800" spans="1:10" s="129" customFormat="1" ht="12.75">
      <c r="A1800" s="133"/>
      <c r="B1800" s="130"/>
      <c r="C1800" s="130"/>
      <c r="D1800" s="133"/>
      <c r="E1800" s="133" t="s">
        <v>552</v>
      </c>
      <c r="F1800" s="131" t="s">
        <v>268</v>
      </c>
      <c r="G1800" s="160">
        <f>0+G$1801</f>
        <v>293100</v>
      </c>
      <c r="H1800" s="160">
        <f>0+H$1801</f>
        <v>293100</v>
      </c>
      <c r="I1800" s="160">
        <f>0+I$1801</f>
        <v>208310</v>
      </c>
      <c r="J1800" s="299">
        <f t="shared" si="199"/>
        <v>71.07130672125554</v>
      </c>
    </row>
    <row r="1801" spans="1:10" s="129" customFormat="1" ht="12.75">
      <c r="A1801" s="133"/>
      <c r="B1801" s="130"/>
      <c r="C1801" s="130" t="s">
        <v>19</v>
      </c>
      <c r="D1801" s="133" t="s">
        <v>2094</v>
      </c>
      <c r="E1801" s="270" t="s">
        <v>553</v>
      </c>
      <c r="F1801" s="131" t="s">
        <v>425</v>
      </c>
      <c r="G1801" s="161">
        <v>293100</v>
      </c>
      <c r="H1801" s="161">
        <v>293100</v>
      </c>
      <c r="I1801" s="132">
        <v>208310</v>
      </c>
      <c r="J1801" s="301">
        <f t="shared" si="199"/>
        <v>71.07130672125554</v>
      </c>
    </row>
    <row r="1802" spans="1:10" s="129" customFormat="1" ht="12.75">
      <c r="A1802" s="133"/>
      <c r="B1802" s="130"/>
      <c r="C1802" s="130"/>
      <c r="D1802" s="133"/>
      <c r="E1802" s="133" t="s">
        <v>812</v>
      </c>
      <c r="F1802" s="131" t="s">
        <v>445</v>
      </c>
      <c r="G1802" s="160">
        <f>0+G$1803</f>
        <v>55000</v>
      </c>
      <c r="H1802" s="160">
        <f>0+H$1803</f>
        <v>55000</v>
      </c>
      <c r="I1802" s="160">
        <f>0+I$1803</f>
        <v>32220.27</v>
      </c>
      <c r="J1802" s="299">
        <f t="shared" si="199"/>
        <v>58.58230909090909</v>
      </c>
    </row>
    <row r="1803" spans="1:10" s="129" customFormat="1" ht="12.75">
      <c r="A1803" s="133"/>
      <c r="B1803" s="130"/>
      <c r="C1803" s="130" t="s">
        <v>19</v>
      </c>
      <c r="D1803" s="133" t="s">
        <v>2095</v>
      </c>
      <c r="E1803" s="270" t="s">
        <v>1036</v>
      </c>
      <c r="F1803" s="131" t="s">
        <v>450</v>
      </c>
      <c r="G1803" s="161">
        <v>55000</v>
      </c>
      <c r="H1803" s="161">
        <v>55000</v>
      </c>
      <c r="I1803" s="132">
        <v>32220.27</v>
      </c>
      <c r="J1803" s="301">
        <f t="shared" si="199"/>
        <v>58.58230909090909</v>
      </c>
    </row>
    <row r="1804" spans="1:10" s="129" customFormat="1" ht="12.75">
      <c r="A1804" s="133" t="s">
        <v>2096</v>
      </c>
      <c r="B1804" s="130" t="s">
        <v>932</v>
      </c>
      <c r="C1804" s="130"/>
      <c r="D1804" s="133"/>
      <c r="E1804" s="133"/>
      <c r="F1804" s="159" t="s">
        <v>2097</v>
      </c>
      <c r="G1804" s="160">
        <f>0+G$1806+G$1808</f>
        <v>126000</v>
      </c>
      <c r="H1804" s="160">
        <f>0+H$1806+H$1808</f>
        <v>126000</v>
      </c>
      <c r="I1804" s="160">
        <f>0+I$1806+I$1808</f>
        <v>47645.8</v>
      </c>
      <c r="J1804" s="299">
        <f t="shared" si="199"/>
        <v>37.814126984126986</v>
      </c>
    </row>
    <row r="1805" spans="1:10" s="129" customFormat="1" ht="12.75">
      <c r="A1805" s="133"/>
      <c r="B1805" s="130"/>
      <c r="C1805" s="130"/>
      <c r="D1805" s="133"/>
      <c r="E1805" s="133" t="s">
        <v>543</v>
      </c>
      <c r="F1805" s="131" t="s">
        <v>380</v>
      </c>
      <c r="G1805" s="160">
        <f>0+G$1806</f>
        <v>46000</v>
      </c>
      <c r="H1805" s="160">
        <f>0+H$1806</f>
        <v>46000</v>
      </c>
      <c r="I1805" s="160">
        <f>0+I$1806</f>
        <v>23645.8</v>
      </c>
      <c r="J1805" s="299">
        <f t="shared" si="199"/>
        <v>51.403913043478255</v>
      </c>
    </row>
    <row r="1806" spans="1:10" s="129" customFormat="1" ht="12.75">
      <c r="A1806" s="133"/>
      <c r="B1806" s="130"/>
      <c r="C1806" s="130" t="s">
        <v>19</v>
      </c>
      <c r="D1806" s="133" t="s">
        <v>2098</v>
      </c>
      <c r="E1806" s="270" t="s">
        <v>800</v>
      </c>
      <c r="F1806" s="131" t="s">
        <v>382</v>
      </c>
      <c r="G1806" s="161">
        <v>46000</v>
      </c>
      <c r="H1806" s="161">
        <v>46000</v>
      </c>
      <c r="I1806" s="132">
        <v>23645.8</v>
      </c>
      <c r="J1806" s="301">
        <f t="shared" si="199"/>
        <v>51.403913043478255</v>
      </c>
    </row>
    <row r="1807" spans="1:10" s="129" customFormat="1" ht="12.75">
      <c r="A1807" s="133"/>
      <c r="B1807" s="130"/>
      <c r="C1807" s="130"/>
      <c r="D1807" s="133"/>
      <c r="E1807" s="133" t="s">
        <v>552</v>
      </c>
      <c r="F1807" s="131" t="s">
        <v>268</v>
      </c>
      <c r="G1807" s="160">
        <f>0+G$1808</f>
        <v>80000</v>
      </c>
      <c r="H1807" s="160">
        <f>0+H$1808</f>
        <v>80000</v>
      </c>
      <c r="I1807" s="160">
        <f>0+I$1808</f>
        <v>24000</v>
      </c>
      <c r="J1807" s="299">
        <f t="shared" si="199"/>
        <v>30</v>
      </c>
    </row>
    <row r="1808" spans="1:10" s="129" customFormat="1" ht="12.75">
      <c r="A1808" s="133"/>
      <c r="B1808" s="130"/>
      <c r="C1808" s="130" t="s">
        <v>19</v>
      </c>
      <c r="D1808" s="133" t="s">
        <v>1337</v>
      </c>
      <c r="E1808" s="270" t="s">
        <v>553</v>
      </c>
      <c r="F1808" s="131" t="s">
        <v>425</v>
      </c>
      <c r="G1808" s="161">
        <v>80000</v>
      </c>
      <c r="H1808" s="161">
        <v>80000</v>
      </c>
      <c r="I1808" s="132">
        <v>24000</v>
      </c>
      <c r="J1808" s="301">
        <f t="shared" si="199"/>
        <v>30</v>
      </c>
    </row>
    <row r="1809" spans="1:10" s="129" customFormat="1" ht="12.75">
      <c r="A1809" s="133" t="s">
        <v>2099</v>
      </c>
      <c r="B1809" s="130"/>
      <c r="C1809" s="130"/>
      <c r="D1809" s="133"/>
      <c r="E1809" s="133"/>
      <c r="F1809" s="159" t="s">
        <v>2100</v>
      </c>
      <c r="G1809" s="160">
        <f>0+G$1810</f>
        <v>180000</v>
      </c>
      <c r="H1809" s="160">
        <f>0+H$1810</f>
        <v>180000</v>
      </c>
      <c r="I1809" s="160">
        <f>0+I$1810</f>
        <v>177365.66999999998</v>
      </c>
      <c r="J1809" s="299">
        <f t="shared" si="199"/>
        <v>98.53648333333332</v>
      </c>
    </row>
    <row r="1810" spans="1:10" s="129" customFormat="1" ht="25.5">
      <c r="A1810" s="133" t="s">
        <v>2101</v>
      </c>
      <c r="B1810" s="130" t="s">
        <v>541</v>
      </c>
      <c r="C1810" s="130"/>
      <c r="D1810" s="133"/>
      <c r="E1810" s="133"/>
      <c r="F1810" s="159" t="s">
        <v>2102</v>
      </c>
      <c r="G1810" s="160">
        <f>0+G$1812+G$1813+G$1815+G$1817</f>
        <v>180000</v>
      </c>
      <c r="H1810" s="160">
        <f>0+H$1812+H$1813+H$1815+H$1817</f>
        <v>180000</v>
      </c>
      <c r="I1810" s="160">
        <f>0+I$1812+I$1813+I$1815+I$1817</f>
        <v>177365.66999999998</v>
      </c>
      <c r="J1810" s="299">
        <f t="shared" si="199"/>
        <v>98.53648333333332</v>
      </c>
    </row>
    <row r="1811" spans="1:10" s="129" customFormat="1" ht="12.75">
      <c r="A1811" s="133"/>
      <c r="B1811" s="130"/>
      <c r="C1811" s="130"/>
      <c r="D1811" s="133"/>
      <c r="E1811" s="133" t="s">
        <v>569</v>
      </c>
      <c r="F1811" s="131" t="s">
        <v>373</v>
      </c>
      <c r="G1811" s="160">
        <f>0+G$1812+G$1813</f>
        <v>37400</v>
      </c>
      <c r="H1811" s="160">
        <f>0+H$1812+H$1813</f>
        <v>37400</v>
      </c>
      <c r="I1811" s="160">
        <f>0+I$1812+I$1813</f>
        <v>36125.67</v>
      </c>
      <c r="J1811" s="299">
        <f t="shared" si="199"/>
        <v>96.59270053475936</v>
      </c>
    </row>
    <row r="1812" spans="1:10" s="129" customFormat="1" ht="25.5">
      <c r="A1812" s="133"/>
      <c r="B1812" s="130"/>
      <c r="C1812" s="130" t="s">
        <v>19</v>
      </c>
      <c r="D1812" s="133" t="s">
        <v>2103</v>
      </c>
      <c r="E1812" s="270" t="s">
        <v>1165</v>
      </c>
      <c r="F1812" s="131" t="s">
        <v>377</v>
      </c>
      <c r="G1812" s="161">
        <v>20500</v>
      </c>
      <c r="H1812" s="161">
        <v>20500</v>
      </c>
      <c r="I1812" s="132">
        <v>19250.87</v>
      </c>
      <c r="J1812" s="301">
        <f t="shared" si="199"/>
        <v>93.90668292682926</v>
      </c>
    </row>
    <row r="1813" spans="1:10" s="129" customFormat="1" ht="12.75">
      <c r="A1813" s="133"/>
      <c r="B1813" s="130"/>
      <c r="C1813" s="130" t="s">
        <v>19</v>
      </c>
      <c r="D1813" s="133" t="s">
        <v>968</v>
      </c>
      <c r="E1813" s="270" t="s">
        <v>806</v>
      </c>
      <c r="F1813" s="131" t="s">
        <v>378</v>
      </c>
      <c r="G1813" s="161">
        <v>16900</v>
      </c>
      <c r="H1813" s="161">
        <v>16900</v>
      </c>
      <c r="I1813" s="132">
        <v>16874.8</v>
      </c>
      <c r="J1813" s="301">
        <f t="shared" si="199"/>
        <v>99.8508875739645</v>
      </c>
    </row>
    <row r="1814" spans="1:10" s="129" customFormat="1" ht="12.75">
      <c r="A1814" s="133"/>
      <c r="B1814" s="130"/>
      <c r="C1814" s="130"/>
      <c r="D1814" s="133"/>
      <c r="E1814" s="133" t="s">
        <v>543</v>
      </c>
      <c r="F1814" s="131" t="s">
        <v>380</v>
      </c>
      <c r="G1814" s="160">
        <f>0+G$1815</f>
        <v>71800</v>
      </c>
      <c r="H1814" s="160">
        <f>0+H$1815</f>
        <v>71800</v>
      </c>
      <c r="I1814" s="160">
        <f>0+I$1815</f>
        <v>70602.5</v>
      </c>
      <c r="J1814" s="299">
        <f t="shared" si="199"/>
        <v>98.33217270194986</v>
      </c>
    </row>
    <row r="1815" spans="1:10" s="129" customFormat="1" ht="12.75">
      <c r="A1815" s="133"/>
      <c r="B1815" s="130"/>
      <c r="C1815" s="130" t="s">
        <v>19</v>
      </c>
      <c r="D1815" s="133" t="s">
        <v>978</v>
      </c>
      <c r="E1815" s="270" t="s">
        <v>800</v>
      </c>
      <c r="F1815" s="131" t="s">
        <v>382</v>
      </c>
      <c r="G1815" s="161">
        <v>71800</v>
      </c>
      <c r="H1815" s="161">
        <v>71800</v>
      </c>
      <c r="I1815" s="132">
        <v>70602.5</v>
      </c>
      <c r="J1815" s="301">
        <f t="shared" si="199"/>
        <v>98.33217270194986</v>
      </c>
    </row>
    <row r="1816" spans="1:10" s="129" customFormat="1" ht="12.75">
      <c r="A1816" s="133"/>
      <c r="B1816" s="130"/>
      <c r="C1816" s="130"/>
      <c r="D1816" s="133"/>
      <c r="E1816" s="133" t="s">
        <v>812</v>
      </c>
      <c r="F1816" s="131" t="s">
        <v>445</v>
      </c>
      <c r="G1816" s="160">
        <f>0+G$1817</f>
        <v>70800</v>
      </c>
      <c r="H1816" s="160">
        <f>0+H$1817</f>
        <v>70800</v>
      </c>
      <c r="I1816" s="160">
        <f>0+I$1817</f>
        <v>70637.5</v>
      </c>
      <c r="J1816" s="299">
        <f t="shared" si="199"/>
        <v>99.7704802259887</v>
      </c>
    </row>
    <row r="1817" spans="1:10" s="129" customFormat="1" ht="12.75">
      <c r="A1817" s="133"/>
      <c r="B1817" s="130"/>
      <c r="C1817" s="130" t="s">
        <v>19</v>
      </c>
      <c r="D1817" s="133" t="s">
        <v>989</v>
      </c>
      <c r="E1817" s="270" t="s">
        <v>814</v>
      </c>
      <c r="F1817" s="131" t="s">
        <v>452</v>
      </c>
      <c r="G1817" s="161">
        <v>70800</v>
      </c>
      <c r="H1817" s="161">
        <v>70800</v>
      </c>
      <c r="I1817" s="132">
        <v>70637.5</v>
      </c>
      <c r="J1817" s="301">
        <f t="shared" si="199"/>
        <v>99.7704802259887</v>
      </c>
    </row>
    <row r="1818" spans="1:10" s="129" customFormat="1" ht="12.75">
      <c r="A1818" s="266" t="s">
        <v>2651</v>
      </c>
      <c r="B1818" s="267"/>
      <c r="C1818" s="267"/>
      <c r="D1818" s="266"/>
      <c r="E1818" s="266"/>
      <c r="F1818" s="266" t="s">
        <v>2652</v>
      </c>
      <c r="G1818" s="269">
        <f>G1819+G1846</f>
        <v>24895500</v>
      </c>
      <c r="H1818" s="269">
        <f>H1819+H1846</f>
        <v>24798500</v>
      </c>
      <c r="I1818" s="269">
        <f>I1819+I1846</f>
        <v>23606393.53</v>
      </c>
      <c r="J1818" s="298">
        <f aca="true" t="shared" si="200" ref="J1818:J1868">IF(OR($H1818=0,$I1818=0),"-",$I1818/$H1818*100)</f>
        <v>95.19282831622881</v>
      </c>
    </row>
    <row r="1819" spans="1:10" s="129" customFormat="1" ht="26.25" customHeight="1">
      <c r="A1819" s="133" t="s">
        <v>2104</v>
      </c>
      <c r="B1819" s="130"/>
      <c r="C1819" s="130"/>
      <c r="D1819" s="133"/>
      <c r="E1819" s="133"/>
      <c r="F1819" s="159" t="s">
        <v>2105</v>
      </c>
      <c r="G1819" s="160">
        <f>0+G$1820+G$1831</f>
        <v>15434592</v>
      </c>
      <c r="H1819" s="160">
        <f>0+H$1820+H$1831</f>
        <v>15434592</v>
      </c>
      <c r="I1819" s="160">
        <f>0+I$1820+I$1831</f>
        <v>15434592</v>
      </c>
      <c r="J1819" s="299">
        <f t="shared" si="200"/>
        <v>100</v>
      </c>
    </row>
    <row r="1820" spans="1:10" s="129" customFormat="1" ht="25.5">
      <c r="A1820" s="133" t="s">
        <v>2106</v>
      </c>
      <c r="B1820" s="130" t="s">
        <v>932</v>
      </c>
      <c r="C1820" s="130"/>
      <c r="D1820" s="133"/>
      <c r="E1820" s="133"/>
      <c r="F1820" s="159" t="s">
        <v>2107</v>
      </c>
      <c r="G1820" s="160">
        <f>0+G$1822+G$1823+G$1824+G$1826+G$1828+G$1829+G$1830</f>
        <v>13891133</v>
      </c>
      <c r="H1820" s="160">
        <f>0+H$1822+H$1823+H$1824+H$1826+H$1828+H$1829+H$1830</f>
        <v>13891133</v>
      </c>
      <c r="I1820" s="160">
        <f>0+I$1822+I$1823+I$1824+I$1826+I$1828+I$1829+I$1830</f>
        <v>13891133</v>
      </c>
      <c r="J1820" s="299">
        <f t="shared" si="200"/>
        <v>100</v>
      </c>
    </row>
    <row r="1821" spans="1:10" s="129" customFormat="1" ht="12.75">
      <c r="A1821" s="133"/>
      <c r="B1821" s="130"/>
      <c r="C1821" s="130"/>
      <c r="D1821" s="133"/>
      <c r="E1821" s="133" t="s">
        <v>558</v>
      </c>
      <c r="F1821" s="131" t="s">
        <v>356</v>
      </c>
      <c r="G1821" s="160">
        <f>0+G$1822+G$1823+G$1824</f>
        <v>11016000</v>
      </c>
      <c r="H1821" s="160">
        <f>0+H$1822+H$1823+H$1824</f>
        <v>11016000</v>
      </c>
      <c r="I1821" s="160">
        <f>0+I$1822+I$1823+I$1824</f>
        <v>11016000</v>
      </c>
      <c r="J1821" s="299">
        <f t="shared" si="200"/>
        <v>100</v>
      </c>
    </row>
    <row r="1822" spans="1:10" s="129" customFormat="1" ht="12.75">
      <c r="A1822" s="133"/>
      <c r="B1822" s="130"/>
      <c r="C1822" s="130" t="s">
        <v>692</v>
      </c>
      <c r="D1822" s="133" t="s">
        <v>2108</v>
      </c>
      <c r="E1822" s="270" t="s">
        <v>560</v>
      </c>
      <c r="F1822" s="131" t="s">
        <v>358</v>
      </c>
      <c r="G1822" s="161">
        <v>8250000</v>
      </c>
      <c r="H1822" s="161">
        <v>8250000</v>
      </c>
      <c r="I1822" s="132">
        <v>8250000</v>
      </c>
      <c r="J1822" s="301">
        <f t="shared" si="200"/>
        <v>100</v>
      </c>
    </row>
    <row r="1823" spans="1:10" s="129" customFormat="1" ht="12.75">
      <c r="A1823" s="133"/>
      <c r="B1823" s="130"/>
      <c r="C1823" s="130" t="s">
        <v>692</v>
      </c>
      <c r="D1823" s="133" t="s">
        <v>2109</v>
      </c>
      <c r="E1823" s="270" t="s">
        <v>2110</v>
      </c>
      <c r="F1823" s="131" t="s">
        <v>360</v>
      </c>
      <c r="G1823" s="161">
        <v>705000</v>
      </c>
      <c r="H1823" s="161">
        <v>705000</v>
      </c>
      <c r="I1823" s="132">
        <v>705000</v>
      </c>
      <c r="J1823" s="301">
        <f t="shared" si="200"/>
        <v>100</v>
      </c>
    </row>
    <row r="1824" spans="1:10" s="129" customFormat="1" ht="12.75">
      <c r="A1824" s="133"/>
      <c r="B1824" s="130"/>
      <c r="C1824" s="130" t="s">
        <v>692</v>
      </c>
      <c r="D1824" s="133" t="s">
        <v>1077</v>
      </c>
      <c r="E1824" s="270" t="s">
        <v>1674</v>
      </c>
      <c r="F1824" s="131" t="s">
        <v>361</v>
      </c>
      <c r="G1824" s="161">
        <v>2061000</v>
      </c>
      <c r="H1824" s="161">
        <v>2061000</v>
      </c>
      <c r="I1824" s="132">
        <v>2061000</v>
      </c>
      <c r="J1824" s="301">
        <f t="shared" si="200"/>
        <v>100</v>
      </c>
    </row>
    <row r="1825" spans="1:10" s="129" customFormat="1" ht="12.75">
      <c r="A1825" s="133"/>
      <c r="B1825" s="130"/>
      <c r="C1825" s="130"/>
      <c r="D1825" s="133"/>
      <c r="E1825" s="133" t="s">
        <v>1114</v>
      </c>
      <c r="F1825" s="131" t="s">
        <v>362</v>
      </c>
      <c r="G1825" s="160">
        <f>0+G$1826</f>
        <v>280000</v>
      </c>
      <c r="H1825" s="160">
        <f>0+H$1826</f>
        <v>280000</v>
      </c>
      <c r="I1825" s="160">
        <f>0+I$1826</f>
        <v>280000</v>
      </c>
      <c r="J1825" s="299">
        <f t="shared" si="200"/>
        <v>100</v>
      </c>
    </row>
    <row r="1826" spans="1:10" s="129" customFormat="1" ht="12.75">
      <c r="A1826" s="133"/>
      <c r="B1826" s="130"/>
      <c r="C1826" s="130" t="s">
        <v>692</v>
      </c>
      <c r="D1826" s="133" t="s">
        <v>2111</v>
      </c>
      <c r="E1826" s="270" t="s">
        <v>1117</v>
      </c>
      <c r="F1826" s="131" t="s">
        <v>362</v>
      </c>
      <c r="G1826" s="161">
        <v>280000</v>
      </c>
      <c r="H1826" s="161">
        <v>280000</v>
      </c>
      <c r="I1826" s="132">
        <v>280000</v>
      </c>
      <c r="J1826" s="301">
        <f t="shared" si="200"/>
        <v>100</v>
      </c>
    </row>
    <row r="1827" spans="1:10" s="129" customFormat="1" ht="12.75">
      <c r="A1827" s="133"/>
      <c r="B1827" s="130"/>
      <c r="C1827" s="130"/>
      <c r="D1827" s="133"/>
      <c r="E1827" s="133" t="s">
        <v>561</v>
      </c>
      <c r="F1827" s="131" t="s">
        <v>363</v>
      </c>
      <c r="G1827" s="160">
        <f>0+G$1828+G$1829+G$1830</f>
        <v>2595133</v>
      </c>
      <c r="H1827" s="160">
        <f>0+H$1828+H$1829+H$1830</f>
        <v>2595133</v>
      </c>
      <c r="I1827" s="160">
        <f>0+I$1828+I$1829+I$1830</f>
        <v>2595133</v>
      </c>
      <c r="J1827" s="299">
        <f t="shared" si="200"/>
        <v>100</v>
      </c>
    </row>
    <row r="1828" spans="1:10" s="129" customFormat="1" ht="12.75">
      <c r="A1828" s="133"/>
      <c r="B1828" s="130"/>
      <c r="C1828" s="130" t="s">
        <v>692</v>
      </c>
      <c r="D1828" s="133" t="s">
        <v>2112</v>
      </c>
      <c r="E1828" s="270" t="s">
        <v>1778</v>
      </c>
      <c r="F1828" s="131" t="s">
        <v>364</v>
      </c>
      <c r="G1828" s="161">
        <v>856000</v>
      </c>
      <c r="H1828" s="161">
        <v>856000</v>
      </c>
      <c r="I1828" s="132">
        <v>856000</v>
      </c>
      <c r="J1828" s="301">
        <f t="shared" si="200"/>
        <v>100</v>
      </c>
    </row>
    <row r="1829" spans="1:10" s="129" customFormat="1" ht="12.75">
      <c r="A1829" s="133"/>
      <c r="B1829" s="130"/>
      <c r="C1829" s="130" t="s">
        <v>692</v>
      </c>
      <c r="D1829" s="133" t="s">
        <v>2113</v>
      </c>
      <c r="E1829" s="270" t="s">
        <v>563</v>
      </c>
      <c r="F1829" s="131" t="s">
        <v>365</v>
      </c>
      <c r="G1829" s="161">
        <v>1540000</v>
      </c>
      <c r="H1829" s="161">
        <v>1540000</v>
      </c>
      <c r="I1829" s="132">
        <v>1540000</v>
      </c>
      <c r="J1829" s="301">
        <f t="shared" si="200"/>
        <v>100</v>
      </c>
    </row>
    <row r="1830" spans="1:10" s="129" customFormat="1" ht="25.5">
      <c r="A1830" s="133"/>
      <c r="B1830" s="130"/>
      <c r="C1830" s="130" t="s">
        <v>692</v>
      </c>
      <c r="D1830" s="133" t="s">
        <v>2114</v>
      </c>
      <c r="E1830" s="270" t="s">
        <v>565</v>
      </c>
      <c r="F1830" s="131" t="s">
        <v>366</v>
      </c>
      <c r="G1830" s="161">
        <v>199133</v>
      </c>
      <c r="H1830" s="161">
        <v>199133</v>
      </c>
      <c r="I1830" s="132">
        <v>199133</v>
      </c>
      <c r="J1830" s="301">
        <f t="shared" si="200"/>
        <v>100</v>
      </c>
    </row>
    <row r="1831" spans="1:10" s="129" customFormat="1" ht="25.5">
      <c r="A1831" s="133" t="s">
        <v>2115</v>
      </c>
      <c r="B1831" s="130" t="s">
        <v>932</v>
      </c>
      <c r="C1831" s="130"/>
      <c r="D1831" s="133"/>
      <c r="E1831" s="133"/>
      <c r="F1831" s="159" t="s">
        <v>2116</v>
      </c>
      <c r="G1831" s="160">
        <f>0+G$1833+G$1835+G$1836+G$1837+G$1838+G$1839+G$1841+G$1842+G$1843+G$1845</f>
        <v>1543459</v>
      </c>
      <c r="H1831" s="160">
        <f>0+H$1833+H$1835+H$1836+H$1837+H$1838+H$1839+H$1841+H$1842+H$1843+H$1845</f>
        <v>1543459</v>
      </c>
      <c r="I1831" s="160">
        <f>0+I$1833+I$1835+I$1836+I$1837+I$1838+I$1839+I$1841+I$1842+I$1843+I$1845</f>
        <v>1543459</v>
      </c>
      <c r="J1831" s="299">
        <f t="shared" si="200"/>
        <v>100</v>
      </c>
    </row>
    <row r="1832" spans="1:10" s="129" customFormat="1" ht="12.75">
      <c r="A1832" s="133"/>
      <c r="B1832" s="130"/>
      <c r="C1832" s="130"/>
      <c r="D1832" s="133"/>
      <c r="E1832" s="133" t="s">
        <v>566</v>
      </c>
      <c r="F1832" s="131" t="s">
        <v>368</v>
      </c>
      <c r="G1832" s="160">
        <f>0+G$1833</f>
        <v>390000</v>
      </c>
      <c r="H1832" s="160">
        <f>0+H$1833</f>
        <v>390000</v>
      </c>
      <c r="I1832" s="160">
        <f>0+I$1833</f>
        <v>390000</v>
      </c>
      <c r="J1832" s="299">
        <f t="shared" si="200"/>
        <v>100</v>
      </c>
    </row>
    <row r="1833" spans="1:10" s="129" customFormat="1" ht="25.5">
      <c r="A1833" s="133"/>
      <c r="B1833" s="130"/>
      <c r="C1833" s="130" t="s">
        <v>692</v>
      </c>
      <c r="D1833" s="133" t="s">
        <v>2117</v>
      </c>
      <c r="E1833" s="270" t="s">
        <v>1196</v>
      </c>
      <c r="F1833" s="131" t="s">
        <v>370</v>
      </c>
      <c r="G1833" s="161">
        <v>390000</v>
      </c>
      <c r="H1833" s="161">
        <v>390000</v>
      </c>
      <c r="I1833" s="132">
        <v>390000</v>
      </c>
      <c r="J1833" s="301">
        <f t="shared" si="200"/>
        <v>100</v>
      </c>
    </row>
    <row r="1834" spans="1:10" s="129" customFormat="1" ht="12.75">
      <c r="A1834" s="133"/>
      <c r="B1834" s="130"/>
      <c r="C1834" s="130"/>
      <c r="D1834" s="133"/>
      <c r="E1834" s="133" t="s">
        <v>569</v>
      </c>
      <c r="F1834" s="131" t="s">
        <v>373</v>
      </c>
      <c r="G1834" s="160">
        <f>0+G$1835+G$1836+G$1837+G$1838+G$1839</f>
        <v>648459</v>
      </c>
      <c r="H1834" s="160">
        <f>0+H$1835+H$1836+H$1837+H$1838+H$1839</f>
        <v>648459</v>
      </c>
      <c r="I1834" s="160">
        <f>0+I$1835+I$1836+I$1837+I$1838+I$1839</f>
        <v>648459</v>
      </c>
      <c r="J1834" s="299">
        <f t="shared" si="200"/>
        <v>100</v>
      </c>
    </row>
    <row r="1835" spans="1:10" s="129" customFormat="1" ht="12.75">
      <c r="A1835" s="133"/>
      <c r="B1835" s="130"/>
      <c r="C1835" s="130" t="s">
        <v>692</v>
      </c>
      <c r="D1835" s="133" t="s">
        <v>2118</v>
      </c>
      <c r="E1835" s="270" t="s">
        <v>1025</v>
      </c>
      <c r="F1835" s="131" t="s">
        <v>374</v>
      </c>
      <c r="G1835" s="161">
        <v>30000</v>
      </c>
      <c r="H1835" s="161">
        <v>30000</v>
      </c>
      <c r="I1835" s="132">
        <v>30000</v>
      </c>
      <c r="J1835" s="301">
        <f t="shared" si="200"/>
        <v>100</v>
      </c>
    </row>
    <row r="1836" spans="1:10" s="129" customFormat="1" ht="12.75">
      <c r="A1836" s="133"/>
      <c r="B1836" s="130"/>
      <c r="C1836" s="130" t="s">
        <v>692</v>
      </c>
      <c r="D1836" s="133" t="s">
        <v>2119</v>
      </c>
      <c r="E1836" s="270" t="s">
        <v>571</v>
      </c>
      <c r="F1836" s="131" t="s">
        <v>376</v>
      </c>
      <c r="G1836" s="161">
        <v>450000</v>
      </c>
      <c r="H1836" s="161">
        <v>450000</v>
      </c>
      <c r="I1836" s="132">
        <v>450000</v>
      </c>
      <c r="J1836" s="301">
        <f t="shared" si="200"/>
        <v>100</v>
      </c>
    </row>
    <row r="1837" spans="1:10" s="129" customFormat="1" ht="25.5">
      <c r="A1837" s="133"/>
      <c r="B1837" s="130"/>
      <c r="C1837" s="130" t="s">
        <v>692</v>
      </c>
      <c r="D1837" s="133" t="s">
        <v>2120</v>
      </c>
      <c r="E1837" s="270" t="s">
        <v>1165</v>
      </c>
      <c r="F1837" s="131" t="s">
        <v>377</v>
      </c>
      <c r="G1837" s="161">
        <v>75000</v>
      </c>
      <c r="H1837" s="161">
        <v>75000</v>
      </c>
      <c r="I1837" s="132">
        <v>75000</v>
      </c>
      <c r="J1837" s="301">
        <f t="shared" si="200"/>
        <v>100</v>
      </c>
    </row>
    <row r="1838" spans="1:10" s="129" customFormat="1" ht="12.75">
      <c r="A1838" s="133"/>
      <c r="B1838" s="130"/>
      <c r="C1838" s="130" t="s">
        <v>692</v>
      </c>
      <c r="D1838" s="133" t="s">
        <v>2121</v>
      </c>
      <c r="E1838" s="270" t="s">
        <v>806</v>
      </c>
      <c r="F1838" s="131" t="s">
        <v>378</v>
      </c>
      <c r="G1838" s="161">
        <v>50000</v>
      </c>
      <c r="H1838" s="161">
        <v>50000</v>
      </c>
      <c r="I1838" s="132">
        <v>50000</v>
      </c>
      <c r="J1838" s="301">
        <f t="shared" si="200"/>
        <v>100</v>
      </c>
    </row>
    <row r="1839" spans="1:10" s="129" customFormat="1" ht="12.75">
      <c r="A1839" s="133"/>
      <c r="B1839" s="130"/>
      <c r="C1839" s="130" t="s">
        <v>692</v>
      </c>
      <c r="D1839" s="133" t="s">
        <v>2122</v>
      </c>
      <c r="E1839" s="270" t="s">
        <v>1168</v>
      </c>
      <c r="F1839" s="131" t="s">
        <v>379</v>
      </c>
      <c r="G1839" s="161">
        <v>43459</v>
      </c>
      <c r="H1839" s="161">
        <v>43459</v>
      </c>
      <c r="I1839" s="132">
        <v>43459</v>
      </c>
      <c r="J1839" s="301">
        <f t="shared" si="200"/>
        <v>100</v>
      </c>
    </row>
    <row r="1840" spans="1:10" s="129" customFormat="1" ht="12.75">
      <c r="A1840" s="133"/>
      <c r="B1840" s="130"/>
      <c r="C1840" s="130"/>
      <c r="D1840" s="133"/>
      <c r="E1840" s="133" t="s">
        <v>543</v>
      </c>
      <c r="F1840" s="131" t="s">
        <v>380</v>
      </c>
      <c r="G1840" s="160">
        <f>0+G$1841+G$1842+G$1843</f>
        <v>355000</v>
      </c>
      <c r="H1840" s="160">
        <f>0+H$1841+H$1842+H$1843</f>
        <v>355000</v>
      </c>
      <c r="I1840" s="160">
        <f>0+I$1841+I$1842+I$1843</f>
        <v>355000</v>
      </c>
      <c r="J1840" s="299">
        <f t="shared" si="200"/>
        <v>100</v>
      </c>
    </row>
    <row r="1841" spans="1:10" s="129" customFormat="1" ht="12.75">
      <c r="A1841" s="133"/>
      <c r="B1841" s="130"/>
      <c r="C1841" s="130" t="s">
        <v>692</v>
      </c>
      <c r="D1841" s="133" t="s">
        <v>1110</v>
      </c>
      <c r="E1841" s="270" t="s">
        <v>819</v>
      </c>
      <c r="F1841" s="131" t="s">
        <v>381</v>
      </c>
      <c r="G1841" s="161">
        <v>65000</v>
      </c>
      <c r="H1841" s="161">
        <v>65000</v>
      </c>
      <c r="I1841" s="132">
        <v>65000</v>
      </c>
      <c r="J1841" s="301">
        <f t="shared" si="200"/>
        <v>100</v>
      </c>
    </row>
    <row r="1842" spans="1:10" s="129" customFormat="1" ht="12.75">
      <c r="A1842" s="133"/>
      <c r="B1842" s="130"/>
      <c r="C1842" s="130" t="s">
        <v>692</v>
      </c>
      <c r="D1842" s="133" t="s">
        <v>2123</v>
      </c>
      <c r="E1842" s="270" t="s">
        <v>800</v>
      </c>
      <c r="F1842" s="131" t="s">
        <v>382</v>
      </c>
      <c r="G1842" s="161">
        <v>220000</v>
      </c>
      <c r="H1842" s="161">
        <v>220000</v>
      </c>
      <c r="I1842" s="132">
        <v>220000</v>
      </c>
      <c r="J1842" s="301">
        <f t="shared" si="200"/>
        <v>100</v>
      </c>
    </row>
    <row r="1843" spans="1:10" s="129" customFormat="1" ht="12.75">
      <c r="A1843" s="133"/>
      <c r="B1843" s="130"/>
      <c r="C1843" s="130" t="s">
        <v>692</v>
      </c>
      <c r="D1843" s="133" t="s">
        <v>2124</v>
      </c>
      <c r="E1843" s="270" t="s">
        <v>809</v>
      </c>
      <c r="F1843" s="131" t="s">
        <v>384</v>
      </c>
      <c r="G1843" s="161">
        <v>70000</v>
      </c>
      <c r="H1843" s="161">
        <v>70000</v>
      </c>
      <c r="I1843" s="132">
        <v>70000</v>
      </c>
      <c r="J1843" s="301">
        <f t="shared" si="200"/>
        <v>100</v>
      </c>
    </row>
    <row r="1844" spans="1:10" s="129" customFormat="1" ht="12.75">
      <c r="A1844" s="133"/>
      <c r="B1844" s="130"/>
      <c r="C1844" s="130"/>
      <c r="D1844" s="133"/>
      <c r="E1844" s="133" t="s">
        <v>550</v>
      </c>
      <c r="F1844" s="131" t="s">
        <v>391</v>
      </c>
      <c r="G1844" s="160">
        <f>0+G$1845</f>
        <v>150000</v>
      </c>
      <c r="H1844" s="160">
        <f>0+H$1845</f>
        <v>150000</v>
      </c>
      <c r="I1844" s="160">
        <f>0+I$1845</f>
        <v>150000</v>
      </c>
      <c r="J1844" s="299">
        <f t="shared" si="200"/>
        <v>100</v>
      </c>
    </row>
    <row r="1845" spans="1:10" s="129" customFormat="1" ht="12.75">
      <c r="A1845" s="133"/>
      <c r="B1845" s="130"/>
      <c r="C1845" s="130" t="s">
        <v>692</v>
      </c>
      <c r="D1845" s="133" t="s">
        <v>2125</v>
      </c>
      <c r="E1845" s="270" t="s">
        <v>1126</v>
      </c>
      <c r="F1845" s="131" t="s">
        <v>393</v>
      </c>
      <c r="G1845" s="161">
        <v>150000</v>
      </c>
      <c r="H1845" s="161">
        <v>150000</v>
      </c>
      <c r="I1845" s="132">
        <v>150000</v>
      </c>
      <c r="J1845" s="301">
        <f t="shared" si="200"/>
        <v>100</v>
      </c>
    </row>
    <row r="1846" spans="1:10" s="129" customFormat="1" ht="25.5" customHeight="1">
      <c r="A1846" s="133" t="s">
        <v>2126</v>
      </c>
      <c r="B1846" s="130"/>
      <c r="C1846" s="130"/>
      <c r="D1846" s="133"/>
      <c r="E1846" s="133"/>
      <c r="F1846" s="159" t="s">
        <v>2127</v>
      </c>
      <c r="G1846" s="160">
        <f>0+G$1847+G$1859+G$1866</f>
        <v>9460908</v>
      </c>
      <c r="H1846" s="160">
        <f>0+H$1847+H$1859+H$1866</f>
        <v>9363908</v>
      </c>
      <c r="I1846" s="160">
        <f>0+I$1847+I$1859+I$1866</f>
        <v>8171801.53</v>
      </c>
      <c r="J1846" s="299">
        <f t="shared" si="200"/>
        <v>87.26913517304955</v>
      </c>
    </row>
    <row r="1847" spans="1:10" s="129" customFormat="1" ht="25.5">
      <c r="A1847" s="133" t="s">
        <v>2128</v>
      </c>
      <c r="B1847" s="130" t="s">
        <v>932</v>
      </c>
      <c r="C1847" s="130"/>
      <c r="D1847" s="133"/>
      <c r="E1847" s="133"/>
      <c r="F1847" s="159" t="s">
        <v>2107</v>
      </c>
      <c r="G1847" s="160">
        <f>0+G$1849+G$1850+G$1851+G$1852+G$1854+G$1856+G$1857+G$1858</f>
        <v>8809367</v>
      </c>
      <c r="H1847" s="160">
        <f>0+H$1849+H$1850+H$1851+H$1852+H$1854+H$1856+H$1857+H$1858</f>
        <v>8650867</v>
      </c>
      <c r="I1847" s="160">
        <f>0+I$1849+I$1850+I$1851+I$1852+I$1854+I$1856+I$1857+I$1858</f>
        <v>8110301.53</v>
      </c>
      <c r="J1847" s="299">
        <f t="shared" si="200"/>
        <v>93.75131452142311</v>
      </c>
    </row>
    <row r="1848" spans="1:10" s="129" customFormat="1" ht="12.75">
      <c r="A1848" s="133"/>
      <c r="B1848" s="130"/>
      <c r="C1848" s="130"/>
      <c r="D1848" s="133"/>
      <c r="E1848" s="133" t="s">
        <v>558</v>
      </c>
      <c r="F1848" s="131" t="s">
        <v>356</v>
      </c>
      <c r="G1848" s="160">
        <f>0+G$1849+G$1850+G$1851+G$1852</f>
        <v>6998800</v>
      </c>
      <c r="H1848" s="160">
        <f>0+H$1849+H$1850+H$1851+H$1852</f>
        <v>6840300</v>
      </c>
      <c r="I1848" s="160">
        <f>0+I$1849+I$1850+I$1851+I$1852</f>
        <v>6566404.9799999995</v>
      </c>
      <c r="J1848" s="299">
        <f t="shared" si="200"/>
        <v>95.99586246217271</v>
      </c>
    </row>
    <row r="1849" spans="1:10" s="129" customFormat="1" ht="12.75">
      <c r="A1849" s="133"/>
      <c r="B1849" s="130"/>
      <c r="C1849" s="130" t="s">
        <v>19</v>
      </c>
      <c r="D1849" s="133" t="s">
        <v>2129</v>
      </c>
      <c r="E1849" s="270" t="s">
        <v>560</v>
      </c>
      <c r="F1849" s="131" t="s">
        <v>358</v>
      </c>
      <c r="G1849" s="161">
        <v>5200000</v>
      </c>
      <c r="H1849" s="161">
        <v>5041500</v>
      </c>
      <c r="I1849" s="132">
        <v>5006427.25</v>
      </c>
      <c r="J1849" s="301">
        <f t="shared" si="200"/>
        <v>99.30431915104631</v>
      </c>
    </row>
    <row r="1850" spans="1:10" s="129" customFormat="1" ht="12.75">
      <c r="A1850" s="133"/>
      <c r="B1850" s="130"/>
      <c r="C1850" s="130" t="s">
        <v>19</v>
      </c>
      <c r="D1850" s="133" t="s">
        <v>2130</v>
      </c>
      <c r="E1850" s="270" t="s">
        <v>1115</v>
      </c>
      <c r="F1850" s="131" t="s">
        <v>359</v>
      </c>
      <c r="G1850" s="161">
        <v>54800</v>
      </c>
      <c r="H1850" s="161">
        <v>54800</v>
      </c>
      <c r="I1850" s="132">
        <v>0</v>
      </c>
      <c r="J1850" s="301" t="str">
        <f t="shared" si="200"/>
        <v>-</v>
      </c>
    </row>
    <row r="1851" spans="1:10" s="129" customFormat="1" ht="12.75">
      <c r="A1851" s="133"/>
      <c r="B1851" s="130"/>
      <c r="C1851" s="130" t="s">
        <v>19</v>
      </c>
      <c r="D1851" s="133" t="s">
        <v>2131</v>
      </c>
      <c r="E1851" s="270" t="s">
        <v>2110</v>
      </c>
      <c r="F1851" s="131" t="s">
        <v>360</v>
      </c>
      <c r="G1851" s="161">
        <v>445000</v>
      </c>
      <c r="H1851" s="161">
        <v>445000</v>
      </c>
      <c r="I1851" s="132">
        <v>327238.6</v>
      </c>
      <c r="J1851" s="301">
        <f t="shared" si="200"/>
        <v>73.53676404494381</v>
      </c>
    </row>
    <row r="1852" spans="1:10" s="129" customFormat="1" ht="12.75">
      <c r="A1852" s="133"/>
      <c r="B1852" s="130"/>
      <c r="C1852" s="130" t="s">
        <v>19</v>
      </c>
      <c r="D1852" s="133" t="s">
        <v>2132</v>
      </c>
      <c r="E1852" s="270" t="s">
        <v>1674</v>
      </c>
      <c r="F1852" s="131" t="s">
        <v>361</v>
      </c>
      <c r="G1852" s="161">
        <v>1299000</v>
      </c>
      <c r="H1852" s="161">
        <v>1299000</v>
      </c>
      <c r="I1852" s="132">
        <v>1232739.13</v>
      </c>
      <c r="J1852" s="301">
        <f t="shared" si="200"/>
        <v>94.89908622016935</v>
      </c>
    </row>
    <row r="1853" spans="1:10" s="129" customFormat="1" ht="12.75">
      <c r="A1853" s="133"/>
      <c r="B1853" s="130"/>
      <c r="C1853" s="130"/>
      <c r="D1853" s="133"/>
      <c r="E1853" s="133" t="s">
        <v>1114</v>
      </c>
      <c r="F1853" s="131" t="s">
        <v>362</v>
      </c>
      <c r="G1853" s="160">
        <f>0+G$1854</f>
        <v>206000</v>
      </c>
      <c r="H1853" s="160">
        <f>0+H$1854</f>
        <v>206000</v>
      </c>
      <c r="I1853" s="160">
        <f>0+I$1854</f>
        <v>101817.32</v>
      </c>
      <c r="J1853" s="299">
        <f t="shared" si="200"/>
        <v>49.425883495145634</v>
      </c>
    </row>
    <row r="1854" spans="1:10" s="129" customFormat="1" ht="12.75">
      <c r="A1854" s="133"/>
      <c r="B1854" s="130"/>
      <c r="C1854" s="130" t="s">
        <v>19</v>
      </c>
      <c r="D1854" s="133" t="s">
        <v>2133</v>
      </c>
      <c r="E1854" s="270" t="s">
        <v>1117</v>
      </c>
      <c r="F1854" s="131" t="s">
        <v>362</v>
      </c>
      <c r="G1854" s="161">
        <v>206000</v>
      </c>
      <c r="H1854" s="161">
        <v>206000</v>
      </c>
      <c r="I1854" s="132">
        <v>101817.32</v>
      </c>
      <c r="J1854" s="301">
        <f t="shared" si="200"/>
        <v>49.425883495145634</v>
      </c>
    </row>
    <row r="1855" spans="1:10" s="129" customFormat="1" ht="12.75">
      <c r="A1855" s="133"/>
      <c r="B1855" s="130"/>
      <c r="C1855" s="130"/>
      <c r="D1855" s="133"/>
      <c r="E1855" s="133" t="s">
        <v>561</v>
      </c>
      <c r="F1855" s="131" t="s">
        <v>363</v>
      </c>
      <c r="G1855" s="160">
        <f>0+G$1856+G$1857+G$1858</f>
        <v>1604567</v>
      </c>
      <c r="H1855" s="160">
        <f>0+H$1856+H$1857+H$1858</f>
        <v>1604567</v>
      </c>
      <c r="I1855" s="160">
        <f>0+I$1856+I$1857+I$1858</f>
        <v>1442079.2300000002</v>
      </c>
      <c r="J1855" s="299">
        <f t="shared" si="200"/>
        <v>89.87341943340479</v>
      </c>
    </row>
    <row r="1856" spans="1:10" s="129" customFormat="1" ht="12.75">
      <c r="A1856" s="133"/>
      <c r="B1856" s="130"/>
      <c r="C1856" s="130" t="s">
        <v>19</v>
      </c>
      <c r="D1856" s="133" t="s">
        <v>2134</v>
      </c>
      <c r="E1856" s="270" t="s">
        <v>1778</v>
      </c>
      <c r="F1856" s="131" t="s">
        <v>364</v>
      </c>
      <c r="G1856" s="161">
        <v>539000</v>
      </c>
      <c r="H1856" s="161">
        <v>539000</v>
      </c>
      <c r="I1856" s="132">
        <v>493190.36</v>
      </c>
      <c r="J1856" s="301">
        <f t="shared" si="200"/>
        <v>91.50099443413728</v>
      </c>
    </row>
    <row r="1857" spans="1:10" s="129" customFormat="1" ht="12.75">
      <c r="A1857" s="133"/>
      <c r="B1857" s="130"/>
      <c r="C1857" s="130" t="s">
        <v>19</v>
      </c>
      <c r="D1857" s="133" t="s">
        <v>1140</v>
      </c>
      <c r="E1857" s="270" t="s">
        <v>563</v>
      </c>
      <c r="F1857" s="131" t="s">
        <v>365</v>
      </c>
      <c r="G1857" s="161">
        <v>940000</v>
      </c>
      <c r="H1857" s="161">
        <v>940000</v>
      </c>
      <c r="I1857" s="132">
        <v>832869.55</v>
      </c>
      <c r="J1857" s="301">
        <f t="shared" si="200"/>
        <v>88.60314361702129</v>
      </c>
    </row>
    <row r="1858" spans="1:10" s="129" customFormat="1" ht="25.5">
      <c r="A1858" s="133"/>
      <c r="B1858" s="130"/>
      <c r="C1858" s="130" t="s">
        <v>19</v>
      </c>
      <c r="D1858" s="133" t="s">
        <v>2135</v>
      </c>
      <c r="E1858" s="270" t="s">
        <v>565</v>
      </c>
      <c r="F1858" s="131" t="s">
        <v>366</v>
      </c>
      <c r="G1858" s="161">
        <v>125567</v>
      </c>
      <c r="H1858" s="161">
        <v>125567</v>
      </c>
      <c r="I1858" s="132">
        <v>116019.32</v>
      </c>
      <c r="J1858" s="301">
        <f t="shared" si="200"/>
        <v>92.39634617375584</v>
      </c>
    </row>
    <row r="1859" spans="1:10" s="129" customFormat="1" ht="25.5">
      <c r="A1859" s="133" t="s">
        <v>2136</v>
      </c>
      <c r="B1859" s="130" t="s">
        <v>932</v>
      </c>
      <c r="C1859" s="130"/>
      <c r="D1859" s="133"/>
      <c r="E1859" s="133"/>
      <c r="F1859" s="159" t="s">
        <v>2116</v>
      </c>
      <c r="G1859" s="160">
        <f>0+G$1861+G$1863+G$1865</f>
        <v>651541</v>
      </c>
      <c r="H1859" s="160">
        <f>0+H$1861+H$1863+H$1865</f>
        <v>651541</v>
      </c>
      <c r="I1859" s="160">
        <f>0+I$1861+I$1863+I$1865</f>
        <v>0</v>
      </c>
      <c r="J1859" s="299" t="str">
        <f t="shared" si="200"/>
        <v>-</v>
      </c>
    </row>
    <row r="1860" spans="1:10" s="129" customFormat="1" ht="12.75">
      <c r="A1860" s="133"/>
      <c r="B1860" s="130"/>
      <c r="C1860" s="130"/>
      <c r="D1860" s="133"/>
      <c r="E1860" s="133" t="s">
        <v>566</v>
      </c>
      <c r="F1860" s="131" t="s">
        <v>368</v>
      </c>
      <c r="G1860" s="160">
        <f>0+G$1861</f>
        <v>200000</v>
      </c>
      <c r="H1860" s="160">
        <f>0+H$1861</f>
        <v>200000</v>
      </c>
      <c r="I1860" s="160">
        <f>0+I$1861</f>
        <v>0</v>
      </c>
      <c r="J1860" s="299" t="str">
        <f t="shared" si="200"/>
        <v>-</v>
      </c>
    </row>
    <row r="1861" spans="1:10" s="129" customFormat="1" ht="25.5">
      <c r="A1861" s="133"/>
      <c r="B1861" s="130"/>
      <c r="C1861" s="130" t="s">
        <v>19</v>
      </c>
      <c r="D1861" s="133" t="s">
        <v>2137</v>
      </c>
      <c r="E1861" s="270" t="s">
        <v>1196</v>
      </c>
      <c r="F1861" s="131" t="s">
        <v>370</v>
      </c>
      <c r="G1861" s="161">
        <v>200000</v>
      </c>
      <c r="H1861" s="161">
        <v>200000</v>
      </c>
      <c r="I1861" s="132">
        <v>0</v>
      </c>
      <c r="J1861" s="301" t="str">
        <f t="shared" si="200"/>
        <v>-</v>
      </c>
    </row>
    <row r="1862" spans="1:10" s="129" customFormat="1" ht="12.75">
      <c r="A1862" s="133"/>
      <c r="B1862" s="130"/>
      <c r="C1862" s="130"/>
      <c r="D1862" s="133"/>
      <c r="E1862" s="133" t="s">
        <v>569</v>
      </c>
      <c r="F1862" s="131" t="s">
        <v>373</v>
      </c>
      <c r="G1862" s="160">
        <f>0+G$1863</f>
        <v>300000</v>
      </c>
      <c r="H1862" s="160">
        <f>0+H$1863</f>
        <v>300000</v>
      </c>
      <c r="I1862" s="160">
        <f>0+I$1863</f>
        <v>0</v>
      </c>
      <c r="J1862" s="299" t="str">
        <f t="shared" si="200"/>
        <v>-</v>
      </c>
    </row>
    <row r="1863" spans="1:10" s="129" customFormat="1" ht="12.75">
      <c r="A1863" s="133"/>
      <c r="B1863" s="130"/>
      <c r="C1863" s="130" t="s">
        <v>19</v>
      </c>
      <c r="D1863" s="133" t="s">
        <v>2138</v>
      </c>
      <c r="E1863" s="270" t="s">
        <v>571</v>
      </c>
      <c r="F1863" s="131" t="s">
        <v>376</v>
      </c>
      <c r="G1863" s="161">
        <v>300000</v>
      </c>
      <c r="H1863" s="161">
        <v>300000</v>
      </c>
      <c r="I1863" s="132">
        <v>0</v>
      </c>
      <c r="J1863" s="301" t="str">
        <f t="shared" si="200"/>
        <v>-</v>
      </c>
    </row>
    <row r="1864" spans="1:10" s="129" customFormat="1" ht="12.75">
      <c r="A1864" s="133"/>
      <c r="B1864" s="130"/>
      <c r="C1864" s="130"/>
      <c r="D1864" s="133"/>
      <c r="E1864" s="133" t="s">
        <v>543</v>
      </c>
      <c r="F1864" s="131" t="s">
        <v>380</v>
      </c>
      <c r="G1864" s="160">
        <f>0+G$1865</f>
        <v>151541</v>
      </c>
      <c r="H1864" s="160">
        <f>0+H$1865</f>
        <v>151541</v>
      </c>
      <c r="I1864" s="160">
        <f>0+I$1865</f>
        <v>0</v>
      </c>
      <c r="J1864" s="299" t="str">
        <f t="shared" si="200"/>
        <v>-</v>
      </c>
    </row>
    <row r="1865" spans="1:10" s="129" customFormat="1" ht="12.75">
      <c r="A1865" s="133"/>
      <c r="B1865" s="130"/>
      <c r="C1865" s="130" t="s">
        <v>19</v>
      </c>
      <c r="D1865" s="133" t="s">
        <v>2139</v>
      </c>
      <c r="E1865" s="270" t="s">
        <v>800</v>
      </c>
      <c r="F1865" s="131" t="s">
        <v>382</v>
      </c>
      <c r="G1865" s="161">
        <v>151541</v>
      </c>
      <c r="H1865" s="161">
        <v>151541</v>
      </c>
      <c r="I1865" s="132">
        <v>0</v>
      </c>
      <c r="J1865" s="301" t="str">
        <f t="shared" si="200"/>
        <v>-</v>
      </c>
    </row>
    <row r="1866" spans="1:10" s="129" customFormat="1" ht="26.25" customHeight="1">
      <c r="A1866" s="133" t="s">
        <v>2140</v>
      </c>
      <c r="B1866" s="130" t="s">
        <v>932</v>
      </c>
      <c r="C1866" s="130"/>
      <c r="D1866" s="133"/>
      <c r="E1866" s="133"/>
      <c r="F1866" s="159" t="s">
        <v>2141</v>
      </c>
      <c r="G1866" s="160">
        <f aca="true" t="shared" si="201" ref="G1866:I1867">0+G$1868</f>
        <v>0</v>
      </c>
      <c r="H1866" s="160">
        <f t="shared" si="201"/>
        <v>61500</v>
      </c>
      <c r="I1866" s="160">
        <f t="shared" si="201"/>
        <v>61500</v>
      </c>
      <c r="J1866" s="299">
        <f t="shared" si="200"/>
        <v>100</v>
      </c>
    </row>
    <row r="1867" spans="1:10" s="129" customFormat="1" ht="12.75">
      <c r="A1867" s="133"/>
      <c r="B1867" s="130"/>
      <c r="C1867" s="130"/>
      <c r="D1867" s="133"/>
      <c r="E1867" s="133" t="s">
        <v>569</v>
      </c>
      <c r="F1867" s="131" t="s">
        <v>373</v>
      </c>
      <c r="G1867" s="160">
        <f t="shared" si="201"/>
        <v>0</v>
      </c>
      <c r="H1867" s="160">
        <f t="shared" si="201"/>
        <v>61500</v>
      </c>
      <c r="I1867" s="160">
        <f t="shared" si="201"/>
        <v>61500</v>
      </c>
      <c r="J1867" s="299">
        <f t="shared" si="200"/>
        <v>100</v>
      </c>
    </row>
    <row r="1868" spans="1:10" s="129" customFormat="1" ht="12.75">
      <c r="A1868" s="133"/>
      <c r="B1868" s="130"/>
      <c r="C1868" s="130"/>
      <c r="D1868" s="133" t="s">
        <v>2142</v>
      </c>
      <c r="E1868" s="270" t="s">
        <v>1150</v>
      </c>
      <c r="F1868" s="131" t="s">
        <v>375</v>
      </c>
      <c r="G1868" s="161">
        <v>0</v>
      </c>
      <c r="H1868" s="161">
        <v>61500</v>
      </c>
      <c r="I1868" s="132">
        <v>61500</v>
      </c>
      <c r="J1868" s="301">
        <f t="shared" si="200"/>
        <v>100</v>
      </c>
    </row>
    <row r="1869" spans="1:10" s="129" customFormat="1" ht="12.75">
      <c r="A1869" s="266" t="s">
        <v>2653</v>
      </c>
      <c r="B1869" s="267"/>
      <c r="C1869" s="267"/>
      <c r="D1869" s="266"/>
      <c r="E1869" s="266"/>
      <c r="F1869" s="268" t="s">
        <v>2654</v>
      </c>
      <c r="G1869" s="269">
        <f>G1870</f>
        <v>916300</v>
      </c>
      <c r="H1869" s="269">
        <f>H1870</f>
        <v>916300</v>
      </c>
      <c r="I1869" s="269">
        <f>I1870</f>
        <v>723260.21</v>
      </c>
      <c r="J1869" s="298">
        <f aca="true" t="shared" si="202" ref="J1869:J1902">IF(OR($H1869=0,$I1869=0),"-",$I1869/$H1869*100)</f>
        <v>78.93268689293899</v>
      </c>
    </row>
    <row r="1870" spans="1:10" s="129" customFormat="1" ht="12.75">
      <c r="A1870" s="133" t="s">
        <v>2143</v>
      </c>
      <c r="B1870" s="130"/>
      <c r="C1870" s="130"/>
      <c r="D1870" s="133"/>
      <c r="E1870" s="133"/>
      <c r="F1870" s="159" t="s">
        <v>2144</v>
      </c>
      <c r="G1870" s="160">
        <f>0+G$1871+G$1883+G$1891+G$1899</f>
        <v>916300</v>
      </c>
      <c r="H1870" s="160">
        <f>0+H$1871+H$1883+H$1891+H$1899</f>
        <v>916300</v>
      </c>
      <c r="I1870" s="160">
        <f>0+I$1871+I$1883+I$1891+I$1899</f>
        <v>723260.21</v>
      </c>
      <c r="J1870" s="299">
        <f t="shared" si="202"/>
        <v>78.93268689293899</v>
      </c>
    </row>
    <row r="1871" spans="1:10" s="129" customFormat="1" ht="25.5">
      <c r="A1871" s="133" t="s">
        <v>2145</v>
      </c>
      <c r="B1871" s="130" t="s">
        <v>2020</v>
      </c>
      <c r="C1871" s="130"/>
      <c r="D1871" s="133"/>
      <c r="E1871" s="133"/>
      <c r="F1871" s="159" t="s">
        <v>2146</v>
      </c>
      <c r="G1871" s="160">
        <f>0+G$1873+G$1875+G$1876+G$1877+G$1879+G$1880+G$1882</f>
        <v>680000</v>
      </c>
      <c r="H1871" s="160">
        <f>0+H$1873+H$1875+H$1876+H$1877+H$1879+H$1880+H$1882</f>
        <v>680000</v>
      </c>
      <c r="I1871" s="160">
        <f>0+I$1873+I$1875+I$1876+I$1877+I$1879+I$1880+I$1882</f>
        <v>595820.72</v>
      </c>
      <c r="J1871" s="299">
        <f t="shared" si="202"/>
        <v>87.62069411764706</v>
      </c>
    </row>
    <row r="1872" spans="1:10" s="129" customFormat="1" ht="12.75">
      <c r="A1872" s="133"/>
      <c r="B1872" s="130"/>
      <c r="C1872" s="130"/>
      <c r="D1872" s="133"/>
      <c r="E1872" s="133" t="s">
        <v>569</v>
      </c>
      <c r="F1872" s="131" t="s">
        <v>373</v>
      </c>
      <c r="G1872" s="160">
        <f>0+G$1873</f>
        <v>5000</v>
      </c>
      <c r="H1872" s="160">
        <f>0+H$1873</f>
        <v>5000</v>
      </c>
      <c r="I1872" s="160">
        <f>0+I$1873</f>
        <v>4714.59</v>
      </c>
      <c r="J1872" s="299">
        <f t="shared" si="202"/>
        <v>94.29180000000001</v>
      </c>
    </row>
    <row r="1873" spans="1:10" s="129" customFormat="1" ht="12.75">
      <c r="A1873" s="133"/>
      <c r="B1873" s="130"/>
      <c r="C1873" s="130" t="s">
        <v>19</v>
      </c>
      <c r="D1873" s="133" t="s">
        <v>1187</v>
      </c>
      <c r="E1873" s="270" t="s">
        <v>1025</v>
      </c>
      <c r="F1873" s="131" t="s">
        <v>374</v>
      </c>
      <c r="G1873" s="161">
        <v>5000</v>
      </c>
      <c r="H1873" s="161">
        <v>5000</v>
      </c>
      <c r="I1873" s="132">
        <v>4714.59</v>
      </c>
      <c r="J1873" s="301">
        <f t="shared" si="202"/>
        <v>94.29180000000001</v>
      </c>
    </row>
    <row r="1874" spans="1:10" s="129" customFormat="1" ht="12.75">
      <c r="A1874" s="133"/>
      <c r="B1874" s="130"/>
      <c r="C1874" s="130"/>
      <c r="D1874" s="133"/>
      <c r="E1874" s="133" t="s">
        <v>543</v>
      </c>
      <c r="F1874" s="131" t="s">
        <v>380</v>
      </c>
      <c r="G1874" s="160">
        <f>0+G$1875+G$1876+G$1877</f>
        <v>243000</v>
      </c>
      <c r="H1874" s="160">
        <f>0+H$1875+H$1876+H$1877</f>
        <v>243000</v>
      </c>
      <c r="I1874" s="160">
        <f>0+I$1875+I$1876+I$1877</f>
        <v>198573.9</v>
      </c>
      <c r="J1874" s="299">
        <f t="shared" si="202"/>
        <v>81.71765432098765</v>
      </c>
    </row>
    <row r="1875" spans="1:10" s="129" customFormat="1" ht="12.75">
      <c r="A1875" s="133"/>
      <c r="B1875" s="130"/>
      <c r="C1875" s="130" t="s">
        <v>19</v>
      </c>
      <c r="D1875" s="133" t="s">
        <v>2147</v>
      </c>
      <c r="E1875" s="270" t="s">
        <v>544</v>
      </c>
      <c r="F1875" s="131" t="s">
        <v>383</v>
      </c>
      <c r="G1875" s="161">
        <v>60000</v>
      </c>
      <c r="H1875" s="161">
        <v>60000</v>
      </c>
      <c r="I1875" s="132">
        <v>45749.75</v>
      </c>
      <c r="J1875" s="301">
        <f t="shared" si="202"/>
        <v>76.24958333333333</v>
      </c>
    </row>
    <row r="1876" spans="1:10" s="129" customFormat="1" ht="12.75">
      <c r="A1876" s="133"/>
      <c r="B1876" s="130"/>
      <c r="C1876" s="130" t="s">
        <v>19</v>
      </c>
      <c r="D1876" s="133" t="s">
        <v>2148</v>
      </c>
      <c r="E1876" s="270" t="s">
        <v>545</v>
      </c>
      <c r="F1876" s="131" t="s">
        <v>387</v>
      </c>
      <c r="G1876" s="161">
        <v>51000</v>
      </c>
      <c r="H1876" s="161">
        <v>51000</v>
      </c>
      <c r="I1876" s="132">
        <v>50944.49</v>
      </c>
      <c r="J1876" s="301">
        <f t="shared" si="202"/>
        <v>99.89115686274509</v>
      </c>
    </row>
    <row r="1877" spans="1:10" s="129" customFormat="1" ht="12.75">
      <c r="A1877" s="133"/>
      <c r="B1877" s="130"/>
      <c r="C1877" s="130" t="s">
        <v>19</v>
      </c>
      <c r="D1877" s="133" t="s">
        <v>2149</v>
      </c>
      <c r="E1877" s="270" t="s">
        <v>572</v>
      </c>
      <c r="F1877" s="131" t="s">
        <v>389</v>
      </c>
      <c r="G1877" s="161">
        <v>132000</v>
      </c>
      <c r="H1877" s="161">
        <v>132000</v>
      </c>
      <c r="I1877" s="132">
        <v>101879.66</v>
      </c>
      <c r="J1877" s="301">
        <f t="shared" si="202"/>
        <v>77.1815606060606</v>
      </c>
    </row>
    <row r="1878" spans="1:10" s="129" customFormat="1" ht="12.75">
      <c r="A1878" s="133"/>
      <c r="B1878" s="130"/>
      <c r="C1878" s="130"/>
      <c r="D1878" s="133"/>
      <c r="E1878" s="133" t="s">
        <v>550</v>
      </c>
      <c r="F1878" s="131" t="s">
        <v>391</v>
      </c>
      <c r="G1878" s="160">
        <f>0+G$1879+G$1880</f>
        <v>410000</v>
      </c>
      <c r="H1878" s="160">
        <f>0+H$1879+H$1880</f>
        <v>410000</v>
      </c>
      <c r="I1878" s="160">
        <f>0+I$1879+I$1880</f>
        <v>376186.11</v>
      </c>
      <c r="J1878" s="299">
        <f t="shared" si="202"/>
        <v>91.75270975609756</v>
      </c>
    </row>
    <row r="1879" spans="1:10" s="129" customFormat="1" ht="12.75">
      <c r="A1879" s="133"/>
      <c r="B1879" s="130"/>
      <c r="C1879" s="130" t="s">
        <v>19</v>
      </c>
      <c r="D1879" s="133" t="s">
        <v>2150</v>
      </c>
      <c r="E1879" s="270" t="s">
        <v>988</v>
      </c>
      <c r="F1879" s="131" t="s">
        <v>394</v>
      </c>
      <c r="G1879" s="161">
        <v>268000</v>
      </c>
      <c r="H1879" s="161">
        <v>268000</v>
      </c>
      <c r="I1879" s="132">
        <v>243364.53</v>
      </c>
      <c r="J1879" s="301">
        <f t="shared" si="202"/>
        <v>90.8076604477612</v>
      </c>
    </row>
    <row r="1880" spans="1:10" s="129" customFormat="1" ht="12.75">
      <c r="A1880" s="133"/>
      <c r="B1880" s="130"/>
      <c r="C1880" s="130" t="s">
        <v>19</v>
      </c>
      <c r="D1880" s="133" t="s">
        <v>2151</v>
      </c>
      <c r="E1880" s="270" t="s">
        <v>551</v>
      </c>
      <c r="F1880" s="131" t="s">
        <v>391</v>
      </c>
      <c r="G1880" s="161">
        <v>142000</v>
      </c>
      <c r="H1880" s="161">
        <v>142000</v>
      </c>
      <c r="I1880" s="132">
        <v>132821.58</v>
      </c>
      <c r="J1880" s="301">
        <f t="shared" si="202"/>
        <v>93.53632394366196</v>
      </c>
    </row>
    <row r="1881" spans="1:10" s="129" customFormat="1" ht="12.75">
      <c r="A1881" s="133"/>
      <c r="B1881" s="130"/>
      <c r="C1881" s="130"/>
      <c r="D1881" s="133"/>
      <c r="E1881" s="133" t="s">
        <v>619</v>
      </c>
      <c r="F1881" s="131" t="s">
        <v>404</v>
      </c>
      <c r="G1881" s="160">
        <f>0+G$1882</f>
        <v>22000</v>
      </c>
      <c r="H1881" s="160">
        <f>0+H$1882</f>
        <v>22000</v>
      </c>
      <c r="I1881" s="160">
        <f>0+I$1882</f>
        <v>16346.12</v>
      </c>
      <c r="J1881" s="299">
        <f t="shared" si="202"/>
        <v>74.30054545454546</v>
      </c>
    </row>
    <row r="1882" spans="1:10" s="129" customFormat="1" ht="12.75">
      <c r="A1882" s="133"/>
      <c r="B1882" s="130"/>
      <c r="C1882" s="130" t="s">
        <v>19</v>
      </c>
      <c r="D1882" s="133" t="s">
        <v>2152</v>
      </c>
      <c r="E1882" s="270" t="s">
        <v>1134</v>
      </c>
      <c r="F1882" s="131" t="s">
        <v>405</v>
      </c>
      <c r="G1882" s="161">
        <v>22000</v>
      </c>
      <c r="H1882" s="161">
        <v>22000</v>
      </c>
      <c r="I1882" s="132">
        <v>16346.12</v>
      </c>
      <c r="J1882" s="301">
        <f t="shared" si="202"/>
        <v>74.30054545454546</v>
      </c>
    </row>
    <row r="1883" spans="1:10" s="129" customFormat="1" ht="25.5">
      <c r="A1883" s="133" t="s">
        <v>2153</v>
      </c>
      <c r="B1883" s="130" t="s">
        <v>2020</v>
      </c>
      <c r="C1883" s="130"/>
      <c r="D1883" s="133"/>
      <c r="E1883" s="133"/>
      <c r="F1883" s="159" t="s">
        <v>2154</v>
      </c>
      <c r="G1883" s="160">
        <f>0+G$1885+G$1886+G$1887+G$1889+G$1890</f>
        <v>103700</v>
      </c>
      <c r="H1883" s="160">
        <f>0+H$1885+H$1886+H$1887+H$1889+H$1890</f>
        <v>103700</v>
      </c>
      <c r="I1883" s="160">
        <f>0+I$1885+I$1886+I$1887+I$1889+I$1890</f>
        <v>45511</v>
      </c>
      <c r="J1883" s="299">
        <f t="shared" si="202"/>
        <v>43.88717454194793</v>
      </c>
    </row>
    <row r="1884" spans="1:10" s="129" customFormat="1" ht="12.75">
      <c r="A1884" s="133"/>
      <c r="B1884" s="130"/>
      <c r="C1884" s="130"/>
      <c r="D1884" s="133"/>
      <c r="E1884" s="133" t="s">
        <v>543</v>
      </c>
      <c r="F1884" s="131" t="s">
        <v>380</v>
      </c>
      <c r="G1884" s="160">
        <f>0+G$1885+G$1886+G$1887</f>
        <v>27200</v>
      </c>
      <c r="H1884" s="160">
        <f>0+H$1885+H$1886+H$1887</f>
        <v>27200</v>
      </c>
      <c r="I1884" s="160">
        <f>0+I$1885+I$1886+I$1887</f>
        <v>8199.5</v>
      </c>
      <c r="J1884" s="299">
        <f t="shared" si="202"/>
        <v>30.145220588235293</v>
      </c>
    </row>
    <row r="1885" spans="1:10" s="129" customFormat="1" ht="12.75">
      <c r="A1885" s="133"/>
      <c r="B1885" s="130"/>
      <c r="C1885" s="130" t="s">
        <v>21</v>
      </c>
      <c r="D1885" s="133" t="s">
        <v>2155</v>
      </c>
      <c r="E1885" s="270" t="s">
        <v>544</v>
      </c>
      <c r="F1885" s="131" t="s">
        <v>383</v>
      </c>
      <c r="G1885" s="161">
        <v>8000</v>
      </c>
      <c r="H1885" s="161">
        <v>8000</v>
      </c>
      <c r="I1885" s="132">
        <v>1437.91</v>
      </c>
      <c r="J1885" s="301">
        <f t="shared" si="202"/>
        <v>17.973875</v>
      </c>
    </row>
    <row r="1886" spans="1:10" s="129" customFormat="1" ht="12.75">
      <c r="A1886" s="133"/>
      <c r="B1886" s="130"/>
      <c r="C1886" s="130" t="s">
        <v>21</v>
      </c>
      <c r="D1886" s="133" t="s">
        <v>2156</v>
      </c>
      <c r="E1886" s="270" t="s">
        <v>545</v>
      </c>
      <c r="F1886" s="131" t="s">
        <v>387</v>
      </c>
      <c r="G1886" s="161">
        <v>6500</v>
      </c>
      <c r="H1886" s="161">
        <v>6500</v>
      </c>
      <c r="I1886" s="132">
        <v>4761.59</v>
      </c>
      <c r="J1886" s="301">
        <f t="shared" si="202"/>
        <v>73.25523076923078</v>
      </c>
    </row>
    <row r="1887" spans="1:10" s="129" customFormat="1" ht="12.75">
      <c r="A1887" s="133"/>
      <c r="B1887" s="130"/>
      <c r="C1887" s="130" t="s">
        <v>21</v>
      </c>
      <c r="D1887" s="133" t="s">
        <v>2157</v>
      </c>
      <c r="E1887" s="270" t="s">
        <v>572</v>
      </c>
      <c r="F1887" s="131" t="s">
        <v>389</v>
      </c>
      <c r="G1887" s="161">
        <v>12700</v>
      </c>
      <c r="H1887" s="161">
        <v>12700</v>
      </c>
      <c r="I1887" s="132">
        <v>2000</v>
      </c>
      <c r="J1887" s="301">
        <f t="shared" si="202"/>
        <v>15.748031496062993</v>
      </c>
    </row>
    <row r="1888" spans="1:10" s="129" customFormat="1" ht="12.75">
      <c r="A1888" s="133"/>
      <c r="B1888" s="130"/>
      <c r="C1888" s="130"/>
      <c r="D1888" s="133"/>
      <c r="E1888" s="133" t="s">
        <v>550</v>
      </c>
      <c r="F1888" s="131" t="s">
        <v>391</v>
      </c>
      <c r="G1888" s="160">
        <f>0+G$1889+G$1890</f>
        <v>76500</v>
      </c>
      <c r="H1888" s="160">
        <f>0+H$1889+H$1890</f>
        <v>76500</v>
      </c>
      <c r="I1888" s="160">
        <f>0+I$1889+I$1890</f>
        <v>37311.5</v>
      </c>
      <c r="J1888" s="299">
        <f t="shared" si="202"/>
        <v>48.77320261437909</v>
      </c>
    </row>
    <row r="1889" spans="1:10" s="129" customFormat="1" ht="12.75">
      <c r="A1889" s="133"/>
      <c r="B1889" s="130"/>
      <c r="C1889" s="130" t="s">
        <v>21</v>
      </c>
      <c r="D1889" s="133" t="s">
        <v>2158</v>
      </c>
      <c r="E1889" s="270" t="s">
        <v>988</v>
      </c>
      <c r="F1889" s="131" t="s">
        <v>394</v>
      </c>
      <c r="G1889" s="161">
        <v>39000</v>
      </c>
      <c r="H1889" s="161">
        <v>39000</v>
      </c>
      <c r="I1889" s="132">
        <v>24539.36</v>
      </c>
      <c r="J1889" s="301">
        <f t="shared" si="202"/>
        <v>62.9214358974359</v>
      </c>
    </row>
    <row r="1890" spans="1:10" s="129" customFormat="1" ht="12.75">
      <c r="A1890" s="133"/>
      <c r="B1890" s="130"/>
      <c r="C1890" s="130" t="s">
        <v>21</v>
      </c>
      <c r="D1890" s="133" t="s">
        <v>1245</v>
      </c>
      <c r="E1890" s="270" t="s">
        <v>551</v>
      </c>
      <c r="F1890" s="131" t="s">
        <v>391</v>
      </c>
      <c r="G1890" s="161">
        <v>37500</v>
      </c>
      <c r="H1890" s="161">
        <v>37500</v>
      </c>
      <c r="I1890" s="132">
        <v>12772.14</v>
      </c>
      <c r="J1890" s="301">
        <f t="shared" si="202"/>
        <v>34.059039999999996</v>
      </c>
    </row>
    <row r="1891" spans="1:10" s="129" customFormat="1" ht="12.75">
      <c r="A1891" s="133" t="s">
        <v>2159</v>
      </c>
      <c r="B1891" s="130" t="s">
        <v>2020</v>
      </c>
      <c r="C1891" s="130"/>
      <c r="D1891" s="133"/>
      <c r="E1891" s="133"/>
      <c r="F1891" s="159" t="s">
        <v>2160</v>
      </c>
      <c r="G1891" s="160">
        <f>0+G$1893+G$1894+G$1895+G$1897+G$1898</f>
        <v>56500</v>
      </c>
      <c r="H1891" s="160">
        <f>0+H$1893+H$1894+H$1895+H$1897+H$1898</f>
        <v>56500</v>
      </c>
      <c r="I1891" s="160">
        <f>0+I$1893+I$1894+I$1895+I$1897+I$1898</f>
        <v>33752.659999999996</v>
      </c>
      <c r="J1891" s="299">
        <f t="shared" si="202"/>
        <v>59.73922123893804</v>
      </c>
    </row>
    <row r="1892" spans="1:10" s="129" customFormat="1" ht="12.75">
      <c r="A1892" s="133"/>
      <c r="B1892" s="130"/>
      <c r="C1892" s="130"/>
      <c r="D1892" s="133"/>
      <c r="E1892" s="133" t="s">
        <v>543</v>
      </c>
      <c r="F1892" s="131" t="s">
        <v>380</v>
      </c>
      <c r="G1892" s="160">
        <f>0+G$1893+G$1894+G$1895</f>
        <v>20500</v>
      </c>
      <c r="H1892" s="160">
        <f>0+H$1893+H$1894+H$1895</f>
        <v>20500</v>
      </c>
      <c r="I1892" s="160">
        <f>0+I$1893+I$1894+I$1895</f>
        <v>9000</v>
      </c>
      <c r="J1892" s="299">
        <f t="shared" si="202"/>
        <v>43.90243902439025</v>
      </c>
    </row>
    <row r="1893" spans="1:10" s="129" customFormat="1" ht="12.75">
      <c r="A1893" s="133"/>
      <c r="B1893" s="130"/>
      <c r="C1893" s="130" t="s">
        <v>19</v>
      </c>
      <c r="D1893" s="133" t="s">
        <v>1361</v>
      </c>
      <c r="E1893" s="270" t="s">
        <v>544</v>
      </c>
      <c r="F1893" s="131" t="s">
        <v>383</v>
      </c>
      <c r="G1893" s="161">
        <v>5000</v>
      </c>
      <c r="H1893" s="161">
        <v>5000</v>
      </c>
      <c r="I1893" s="132">
        <v>2650</v>
      </c>
      <c r="J1893" s="301">
        <f t="shared" si="202"/>
        <v>53</v>
      </c>
    </row>
    <row r="1894" spans="1:10" s="129" customFormat="1" ht="12.75">
      <c r="A1894" s="133"/>
      <c r="B1894" s="130"/>
      <c r="C1894" s="130" t="s">
        <v>19</v>
      </c>
      <c r="D1894" s="133" t="s">
        <v>1401</v>
      </c>
      <c r="E1894" s="270" t="s">
        <v>545</v>
      </c>
      <c r="F1894" s="131" t="s">
        <v>387</v>
      </c>
      <c r="G1894" s="161">
        <v>7500</v>
      </c>
      <c r="H1894" s="161">
        <v>7500</v>
      </c>
      <c r="I1894" s="132">
        <v>4850</v>
      </c>
      <c r="J1894" s="301">
        <f t="shared" si="202"/>
        <v>64.66666666666666</v>
      </c>
    </row>
    <row r="1895" spans="1:10" s="129" customFormat="1" ht="12.75">
      <c r="A1895" s="133"/>
      <c r="B1895" s="130"/>
      <c r="C1895" s="130" t="s">
        <v>19</v>
      </c>
      <c r="D1895" s="133" t="s">
        <v>1414</v>
      </c>
      <c r="E1895" s="270" t="s">
        <v>572</v>
      </c>
      <c r="F1895" s="131" t="s">
        <v>389</v>
      </c>
      <c r="G1895" s="161">
        <v>8000</v>
      </c>
      <c r="H1895" s="161">
        <v>8000</v>
      </c>
      <c r="I1895" s="132">
        <v>1500</v>
      </c>
      <c r="J1895" s="301">
        <f t="shared" si="202"/>
        <v>18.75</v>
      </c>
    </row>
    <row r="1896" spans="1:10" s="129" customFormat="1" ht="12.75">
      <c r="A1896" s="133"/>
      <c r="B1896" s="130"/>
      <c r="C1896" s="130"/>
      <c r="D1896" s="133"/>
      <c r="E1896" s="133" t="s">
        <v>550</v>
      </c>
      <c r="F1896" s="131" t="s">
        <v>391</v>
      </c>
      <c r="G1896" s="160">
        <f>0+G$1897+G$1898</f>
        <v>36000</v>
      </c>
      <c r="H1896" s="160">
        <f>0+H$1897+H$1898</f>
        <v>36000</v>
      </c>
      <c r="I1896" s="160">
        <f>0+I$1897+I$1898</f>
        <v>24752.66</v>
      </c>
      <c r="J1896" s="299">
        <f t="shared" si="202"/>
        <v>68.7573888888889</v>
      </c>
    </row>
    <row r="1897" spans="1:10" s="129" customFormat="1" ht="12.75">
      <c r="A1897" s="133"/>
      <c r="B1897" s="130"/>
      <c r="C1897" s="130" t="s">
        <v>19</v>
      </c>
      <c r="D1897" s="133" t="s">
        <v>1427</v>
      </c>
      <c r="E1897" s="270" t="s">
        <v>988</v>
      </c>
      <c r="F1897" s="131" t="s">
        <v>394</v>
      </c>
      <c r="G1897" s="161">
        <v>26000</v>
      </c>
      <c r="H1897" s="161">
        <v>26000</v>
      </c>
      <c r="I1897" s="132">
        <v>14825.31</v>
      </c>
      <c r="J1897" s="301">
        <f t="shared" si="202"/>
        <v>57.02042307692308</v>
      </c>
    </row>
    <row r="1898" spans="1:10" s="129" customFormat="1" ht="12.75">
      <c r="A1898" s="133"/>
      <c r="B1898" s="130"/>
      <c r="C1898" s="130" t="s">
        <v>19</v>
      </c>
      <c r="D1898" s="133" t="s">
        <v>2161</v>
      </c>
      <c r="E1898" s="270" t="s">
        <v>551</v>
      </c>
      <c r="F1898" s="131" t="s">
        <v>391</v>
      </c>
      <c r="G1898" s="161">
        <v>10000</v>
      </c>
      <c r="H1898" s="161">
        <v>10000</v>
      </c>
      <c r="I1898" s="132">
        <v>9927.35</v>
      </c>
      <c r="J1898" s="301">
        <f t="shared" si="202"/>
        <v>99.2735</v>
      </c>
    </row>
    <row r="1899" spans="1:10" s="129" customFormat="1" ht="25.5">
      <c r="A1899" s="133" t="s">
        <v>2162</v>
      </c>
      <c r="B1899" s="130" t="s">
        <v>2020</v>
      </c>
      <c r="C1899" s="130"/>
      <c r="D1899" s="133"/>
      <c r="E1899" s="133"/>
      <c r="F1899" s="159" t="s">
        <v>2163</v>
      </c>
      <c r="G1899" s="160">
        <f aca="true" t="shared" si="203" ref="G1899:I1900">0+G$1901+G$1902</f>
        <v>76100</v>
      </c>
      <c r="H1899" s="160">
        <f t="shared" si="203"/>
        <v>76100</v>
      </c>
      <c r="I1899" s="160">
        <f t="shared" si="203"/>
        <v>48175.83</v>
      </c>
      <c r="J1899" s="299">
        <f t="shared" si="202"/>
        <v>63.30595269382392</v>
      </c>
    </row>
    <row r="1900" spans="1:10" s="129" customFormat="1" ht="12.75">
      <c r="A1900" s="133"/>
      <c r="B1900" s="130"/>
      <c r="C1900" s="130"/>
      <c r="D1900" s="133"/>
      <c r="E1900" s="133" t="s">
        <v>550</v>
      </c>
      <c r="F1900" s="131" t="s">
        <v>391</v>
      </c>
      <c r="G1900" s="160">
        <f t="shared" si="203"/>
        <v>76100</v>
      </c>
      <c r="H1900" s="160">
        <f t="shared" si="203"/>
        <v>76100</v>
      </c>
      <c r="I1900" s="160">
        <f t="shared" si="203"/>
        <v>48175.83</v>
      </c>
      <c r="J1900" s="299">
        <f t="shared" si="202"/>
        <v>63.30595269382392</v>
      </c>
    </row>
    <row r="1901" spans="1:10" s="129" customFormat="1" ht="12.75">
      <c r="A1901" s="133"/>
      <c r="B1901" s="130"/>
      <c r="C1901" s="130" t="s">
        <v>19</v>
      </c>
      <c r="D1901" s="133" t="s">
        <v>2164</v>
      </c>
      <c r="E1901" s="270" t="s">
        <v>988</v>
      </c>
      <c r="F1901" s="131" t="s">
        <v>394</v>
      </c>
      <c r="G1901" s="161">
        <v>72600</v>
      </c>
      <c r="H1901" s="161">
        <v>72600</v>
      </c>
      <c r="I1901" s="132">
        <v>47382.25</v>
      </c>
      <c r="J1901" s="301">
        <f t="shared" si="202"/>
        <v>65.26480716253444</v>
      </c>
    </row>
    <row r="1902" spans="1:10" s="129" customFormat="1" ht="12.75">
      <c r="A1902" s="133"/>
      <c r="B1902" s="130"/>
      <c r="C1902" s="130" t="s">
        <v>19</v>
      </c>
      <c r="D1902" s="133" t="s">
        <v>2165</v>
      </c>
      <c r="E1902" s="270" t="s">
        <v>551</v>
      </c>
      <c r="F1902" s="131" t="s">
        <v>391</v>
      </c>
      <c r="G1902" s="161">
        <v>3500</v>
      </c>
      <c r="H1902" s="161">
        <v>3500</v>
      </c>
      <c r="I1902" s="132">
        <v>793.58</v>
      </c>
      <c r="J1902" s="301">
        <f t="shared" si="202"/>
        <v>22.673714285714286</v>
      </c>
    </row>
    <row r="1903" spans="1:10" s="129" customFormat="1" ht="6.75" customHeight="1">
      <c r="A1903" s="133"/>
      <c r="B1903" s="130"/>
      <c r="C1903" s="130"/>
      <c r="D1903" s="133"/>
      <c r="E1903" s="270"/>
      <c r="F1903" s="131"/>
      <c r="G1903" s="161"/>
      <c r="H1903" s="161"/>
      <c r="I1903" s="132"/>
      <c r="J1903" s="301"/>
    </row>
    <row r="1904" spans="1:10" s="129" customFormat="1" ht="13.5" customHeight="1">
      <c r="A1904" s="266" t="s">
        <v>2655</v>
      </c>
      <c r="B1904" s="267"/>
      <c r="C1904" s="267"/>
      <c r="D1904" s="266"/>
      <c r="E1904" s="266"/>
      <c r="F1904" s="268" t="s">
        <v>2664</v>
      </c>
      <c r="G1904" s="269">
        <f>G1906+G1950+G1983</f>
        <v>15763450</v>
      </c>
      <c r="H1904" s="269">
        <f>H1906+H1950+H1983</f>
        <v>15763450</v>
      </c>
      <c r="I1904" s="269">
        <f>I1906+I1950+I1983</f>
        <v>14584509.25</v>
      </c>
      <c r="J1904" s="298">
        <f>IF(OR($H1904=0,$I1904=0),"-",$I1904/$H1904*100)</f>
        <v>92.52104869175213</v>
      </c>
    </row>
    <row r="1905" spans="1:10" s="129" customFormat="1" ht="6.75" customHeight="1">
      <c r="A1905" s="133"/>
      <c r="B1905" s="130"/>
      <c r="C1905" s="130"/>
      <c r="D1905" s="133"/>
      <c r="E1905" s="133"/>
      <c r="F1905" s="159"/>
      <c r="G1905" s="160"/>
      <c r="H1905" s="160"/>
      <c r="I1905" s="160"/>
      <c r="J1905" s="299"/>
    </row>
    <row r="1906" spans="1:10" s="129" customFormat="1" ht="12.75">
      <c r="A1906" s="266" t="s">
        <v>2656</v>
      </c>
      <c r="B1906" s="267"/>
      <c r="C1906" s="267"/>
      <c r="D1906" s="266"/>
      <c r="E1906" s="266"/>
      <c r="F1906" s="268" t="s">
        <v>2657</v>
      </c>
      <c r="G1906" s="269">
        <f>G1907</f>
        <v>6083250</v>
      </c>
      <c r="H1906" s="269">
        <f>H1907</f>
        <v>6083250</v>
      </c>
      <c r="I1906" s="269">
        <f>I1907</f>
        <v>6048372.069999999</v>
      </c>
      <c r="J1906" s="298">
        <f aca="true" t="shared" si="204" ref="J1906:J1949">IF(OR($H1906=0,$I1906=0),"-",$I1906/$H1906*100)</f>
        <v>99.4266563103604</v>
      </c>
    </row>
    <row r="1907" spans="1:10" s="129" customFormat="1" ht="12.75">
      <c r="A1907" s="133" t="s">
        <v>2166</v>
      </c>
      <c r="B1907" s="130"/>
      <c r="C1907" s="130"/>
      <c r="D1907" s="133"/>
      <c r="E1907" s="133"/>
      <c r="F1907" s="159" t="s">
        <v>2167</v>
      </c>
      <c r="G1907" s="160">
        <f>0+G$1908+G$1911+G$1915+G$1919+G$1922+G$1925+G$1928+G$1934+G$1944+G$1947</f>
        <v>6083250</v>
      </c>
      <c r="H1907" s="160">
        <f>0+H$1908+H$1911+H$1915+H$1919+H$1922+H$1925+H$1928+H$1934+H$1944+H$1947</f>
        <v>6083250</v>
      </c>
      <c r="I1907" s="160">
        <f>0+I$1908+I$1911+I$1915+I$1919+I$1922+I$1925+I$1928+I$1934+I$1944+I$1947</f>
        <v>6048372.069999999</v>
      </c>
      <c r="J1907" s="299">
        <f t="shared" si="204"/>
        <v>99.4266563103604</v>
      </c>
    </row>
    <row r="1908" spans="1:10" s="129" customFormat="1" ht="25.5">
      <c r="A1908" s="133" t="s">
        <v>2168</v>
      </c>
      <c r="B1908" s="130" t="s">
        <v>2169</v>
      </c>
      <c r="C1908" s="130"/>
      <c r="D1908" s="133"/>
      <c r="E1908" s="133"/>
      <c r="F1908" s="159" t="s">
        <v>2170</v>
      </c>
      <c r="G1908" s="160">
        <f aca="true" t="shared" si="205" ref="G1908:I1909">0+G$1910</f>
        <v>1440000</v>
      </c>
      <c r="H1908" s="160">
        <f t="shared" si="205"/>
        <v>1440000</v>
      </c>
      <c r="I1908" s="160">
        <f t="shared" si="205"/>
        <v>1237689.95</v>
      </c>
      <c r="J1908" s="299">
        <f t="shared" si="204"/>
        <v>85.95069097222222</v>
      </c>
    </row>
    <row r="1909" spans="1:10" s="129" customFormat="1" ht="12.75">
      <c r="A1909" s="133"/>
      <c r="B1909" s="130"/>
      <c r="C1909" s="130"/>
      <c r="D1909" s="133"/>
      <c r="E1909" s="133" t="s">
        <v>550</v>
      </c>
      <c r="F1909" s="131" t="s">
        <v>391</v>
      </c>
      <c r="G1909" s="160">
        <f t="shared" si="205"/>
        <v>1440000</v>
      </c>
      <c r="H1909" s="160">
        <f t="shared" si="205"/>
        <v>1440000</v>
      </c>
      <c r="I1909" s="160">
        <f t="shared" si="205"/>
        <v>1237689.95</v>
      </c>
      <c r="J1909" s="299">
        <f t="shared" si="204"/>
        <v>85.95069097222222</v>
      </c>
    </row>
    <row r="1910" spans="1:10" s="129" customFormat="1" ht="25.5">
      <c r="A1910" s="133"/>
      <c r="B1910" s="130"/>
      <c r="C1910" s="130" t="s">
        <v>19</v>
      </c>
      <c r="D1910" s="133" t="s">
        <v>2171</v>
      </c>
      <c r="E1910" s="270" t="s">
        <v>952</v>
      </c>
      <c r="F1910" s="131" t="s">
        <v>392</v>
      </c>
      <c r="G1910" s="161">
        <v>1440000</v>
      </c>
      <c r="H1910" s="161">
        <v>1440000</v>
      </c>
      <c r="I1910" s="132">
        <v>1237689.95</v>
      </c>
      <c r="J1910" s="301">
        <f t="shared" si="204"/>
        <v>85.95069097222222</v>
      </c>
    </row>
    <row r="1911" spans="1:10" s="129" customFormat="1" ht="12.75">
      <c r="A1911" s="133" t="s">
        <v>2172</v>
      </c>
      <c r="B1911" s="130" t="s">
        <v>2169</v>
      </c>
      <c r="C1911" s="130"/>
      <c r="D1911" s="133"/>
      <c r="E1911" s="133"/>
      <c r="F1911" s="159" t="s">
        <v>2173</v>
      </c>
      <c r="G1911" s="160">
        <f aca="true" t="shared" si="206" ref="G1911:I1912">0+G$1913+G$1914</f>
        <v>260000</v>
      </c>
      <c r="H1911" s="160">
        <f t="shared" si="206"/>
        <v>260000</v>
      </c>
      <c r="I1911" s="160">
        <f t="shared" si="206"/>
        <v>235228.84999999998</v>
      </c>
      <c r="J1911" s="299">
        <f t="shared" si="204"/>
        <v>90.4726346153846</v>
      </c>
    </row>
    <row r="1912" spans="1:10" s="129" customFormat="1" ht="12.75">
      <c r="A1912" s="133"/>
      <c r="B1912" s="130"/>
      <c r="C1912" s="130"/>
      <c r="D1912" s="133"/>
      <c r="E1912" s="133" t="s">
        <v>543</v>
      </c>
      <c r="F1912" s="131" t="s">
        <v>380</v>
      </c>
      <c r="G1912" s="160">
        <f t="shared" si="206"/>
        <v>260000</v>
      </c>
      <c r="H1912" s="160">
        <f t="shared" si="206"/>
        <v>260000</v>
      </c>
      <c r="I1912" s="160">
        <f t="shared" si="206"/>
        <v>235228.84999999998</v>
      </c>
      <c r="J1912" s="299">
        <f t="shared" si="204"/>
        <v>90.4726346153846</v>
      </c>
    </row>
    <row r="1913" spans="1:10" s="129" customFormat="1" ht="12.75">
      <c r="A1913" s="133"/>
      <c r="B1913" s="130"/>
      <c r="C1913" s="130" t="s">
        <v>19</v>
      </c>
      <c r="D1913" s="133" t="s">
        <v>2174</v>
      </c>
      <c r="E1913" s="270" t="s">
        <v>544</v>
      </c>
      <c r="F1913" s="131" t="s">
        <v>383</v>
      </c>
      <c r="G1913" s="161">
        <v>140000</v>
      </c>
      <c r="H1913" s="161">
        <v>140000</v>
      </c>
      <c r="I1913" s="132">
        <v>134970.96</v>
      </c>
      <c r="J1913" s="301">
        <f t="shared" si="204"/>
        <v>96.40782857142857</v>
      </c>
    </row>
    <row r="1914" spans="1:10" s="129" customFormat="1" ht="12.75">
      <c r="A1914" s="133"/>
      <c r="B1914" s="130"/>
      <c r="C1914" s="130" t="s">
        <v>19</v>
      </c>
      <c r="D1914" s="133" t="s">
        <v>2175</v>
      </c>
      <c r="E1914" s="270" t="s">
        <v>572</v>
      </c>
      <c r="F1914" s="131" t="s">
        <v>389</v>
      </c>
      <c r="G1914" s="161">
        <v>120000</v>
      </c>
      <c r="H1914" s="161">
        <v>120000</v>
      </c>
      <c r="I1914" s="132">
        <v>100257.89</v>
      </c>
      <c r="J1914" s="301">
        <f t="shared" si="204"/>
        <v>83.54824166666667</v>
      </c>
    </row>
    <row r="1915" spans="1:10" s="129" customFormat="1" ht="25.5">
      <c r="A1915" s="133" t="s">
        <v>2176</v>
      </c>
      <c r="B1915" s="130" t="s">
        <v>2169</v>
      </c>
      <c r="C1915" s="130"/>
      <c r="D1915" s="133"/>
      <c r="E1915" s="133"/>
      <c r="F1915" s="159" t="s">
        <v>2177</v>
      </c>
      <c r="G1915" s="160">
        <f aca="true" t="shared" si="207" ref="G1915:I1916">0+G$1917+G$1918</f>
        <v>145000</v>
      </c>
      <c r="H1915" s="160">
        <f t="shared" si="207"/>
        <v>145000</v>
      </c>
      <c r="I1915" s="160">
        <f t="shared" si="207"/>
        <v>144667.71</v>
      </c>
      <c r="J1915" s="299">
        <f t="shared" si="204"/>
        <v>99.77083448275862</v>
      </c>
    </row>
    <row r="1916" spans="1:10" s="129" customFormat="1" ht="12.75">
      <c r="A1916" s="133"/>
      <c r="B1916" s="130"/>
      <c r="C1916" s="130"/>
      <c r="D1916" s="133"/>
      <c r="E1916" s="133" t="s">
        <v>543</v>
      </c>
      <c r="F1916" s="131" t="s">
        <v>380</v>
      </c>
      <c r="G1916" s="160">
        <f t="shared" si="207"/>
        <v>145000</v>
      </c>
      <c r="H1916" s="160">
        <f t="shared" si="207"/>
        <v>145000</v>
      </c>
      <c r="I1916" s="160">
        <f t="shared" si="207"/>
        <v>144667.71</v>
      </c>
      <c r="J1916" s="299">
        <f t="shared" si="204"/>
        <v>99.77083448275862</v>
      </c>
    </row>
    <row r="1917" spans="1:10" s="129" customFormat="1" ht="12.75">
      <c r="A1917" s="133"/>
      <c r="B1917" s="130"/>
      <c r="C1917" s="130" t="s">
        <v>19</v>
      </c>
      <c r="D1917" s="133" t="s">
        <v>2178</v>
      </c>
      <c r="E1917" s="270" t="s">
        <v>545</v>
      </c>
      <c r="F1917" s="131" t="s">
        <v>387</v>
      </c>
      <c r="G1917" s="161">
        <v>58000</v>
      </c>
      <c r="H1917" s="161">
        <v>58000</v>
      </c>
      <c r="I1917" s="132">
        <v>57755.21</v>
      </c>
      <c r="J1917" s="301">
        <f t="shared" si="204"/>
        <v>99.57794827586207</v>
      </c>
    </row>
    <row r="1918" spans="1:10" s="129" customFormat="1" ht="12.75">
      <c r="A1918" s="133"/>
      <c r="B1918" s="130"/>
      <c r="C1918" s="130" t="s">
        <v>19</v>
      </c>
      <c r="D1918" s="133" t="s">
        <v>2179</v>
      </c>
      <c r="E1918" s="270" t="s">
        <v>572</v>
      </c>
      <c r="F1918" s="131" t="s">
        <v>389</v>
      </c>
      <c r="G1918" s="161">
        <v>87000</v>
      </c>
      <c r="H1918" s="161">
        <v>87000</v>
      </c>
      <c r="I1918" s="132">
        <v>86912.5</v>
      </c>
      <c r="J1918" s="301">
        <f t="shared" si="204"/>
        <v>99.89942528735632</v>
      </c>
    </row>
    <row r="1919" spans="1:10" s="129" customFormat="1" ht="12.75">
      <c r="A1919" s="133" t="s">
        <v>2180</v>
      </c>
      <c r="B1919" s="130" t="s">
        <v>2181</v>
      </c>
      <c r="C1919" s="130"/>
      <c r="D1919" s="133"/>
      <c r="E1919" s="133"/>
      <c r="F1919" s="133" t="s">
        <v>2182</v>
      </c>
      <c r="G1919" s="160">
        <f aca="true" t="shared" si="208" ref="G1919:I1920">0+G$1921</f>
        <v>1185250</v>
      </c>
      <c r="H1919" s="160">
        <f t="shared" si="208"/>
        <v>1185250</v>
      </c>
      <c r="I1919" s="160">
        <f t="shared" si="208"/>
        <v>1185250</v>
      </c>
      <c r="J1919" s="299">
        <f t="shared" si="204"/>
        <v>100</v>
      </c>
    </row>
    <row r="1920" spans="1:10" s="129" customFormat="1" ht="12.75">
      <c r="A1920" s="133"/>
      <c r="B1920" s="130"/>
      <c r="C1920" s="130"/>
      <c r="D1920" s="133"/>
      <c r="E1920" s="133" t="s">
        <v>552</v>
      </c>
      <c r="F1920" s="131" t="s">
        <v>268</v>
      </c>
      <c r="G1920" s="160">
        <f t="shared" si="208"/>
        <v>1185250</v>
      </c>
      <c r="H1920" s="160">
        <f t="shared" si="208"/>
        <v>1185250</v>
      </c>
      <c r="I1920" s="160">
        <f t="shared" si="208"/>
        <v>1185250</v>
      </c>
      <c r="J1920" s="299">
        <f t="shared" si="204"/>
        <v>100</v>
      </c>
    </row>
    <row r="1921" spans="1:10" s="129" customFormat="1" ht="12.75">
      <c r="A1921" s="133"/>
      <c r="B1921" s="130"/>
      <c r="C1921" s="130" t="s">
        <v>19</v>
      </c>
      <c r="D1921" s="133" t="s">
        <v>2183</v>
      </c>
      <c r="E1921" s="270" t="s">
        <v>553</v>
      </c>
      <c r="F1921" s="131" t="s">
        <v>425</v>
      </c>
      <c r="G1921" s="161">
        <v>1185250</v>
      </c>
      <c r="H1921" s="161">
        <v>1185250</v>
      </c>
      <c r="I1921" s="132">
        <v>1185250</v>
      </c>
      <c r="J1921" s="301">
        <f t="shared" si="204"/>
        <v>100</v>
      </c>
    </row>
    <row r="1922" spans="1:10" s="129" customFormat="1" ht="12.75">
      <c r="A1922" s="133" t="s">
        <v>2184</v>
      </c>
      <c r="B1922" s="130" t="s">
        <v>1080</v>
      </c>
      <c r="C1922" s="130"/>
      <c r="D1922" s="133"/>
      <c r="E1922" s="133"/>
      <c r="F1922" s="133" t="s">
        <v>2185</v>
      </c>
      <c r="G1922" s="160">
        <f aca="true" t="shared" si="209" ref="G1922:I1923">0+G$1924</f>
        <v>15000</v>
      </c>
      <c r="H1922" s="160">
        <f t="shared" si="209"/>
        <v>15000</v>
      </c>
      <c r="I1922" s="160">
        <f t="shared" si="209"/>
        <v>5000</v>
      </c>
      <c r="J1922" s="299">
        <f t="shared" si="204"/>
        <v>33.33333333333333</v>
      </c>
    </row>
    <row r="1923" spans="1:10" s="129" customFormat="1" ht="12.75">
      <c r="A1923" s="133"/>
      <c r="B1923" s="130"/>
      <c r="C1923" s="130"/>
      <c r="D1923" s="133"/>
      <c r="E1923" s="133" t="s">
        <v>550</v>
      </c>
      <c r="F1923" s="131" t="s">
        <v>391</v>
      </c>
      <c r="G1923" s="160">
        <f t="shared" si="209"/>
        <v>15000</v>
      </c>
      <c r="H1923" s="160">
        <f t="shared" si="209"/>
        <v>15000</v>
      </c>
      <c r="I1923" s="160">
        <f t="shared" si="209"/>
        <v>5000</v>
      </c>
      <c r="J1923" s="299">
        <f t="shared" si="204"/>
        <v>33.33333333333333</v>
      </c>
    </row>
    <row r="1924" spans="1:10" s="129" customFormat="1" ht="12.75">
      <c r="A1924" s="133"/>
      <c r="B1924" s="130"/>
      <c r="C1924" s="130" t="s">
        <v>19</v>
      </c>
      <c r="D1924" s="133" t="s">
        <v>2186</v>
      </c>
      <c r="E1924" s="270" t="s">
        <v>551</v>
      </c>
      <c r="F1924" s="131" t="s">
        <v>391</v>
      </c>
      <c r="G1924" s="161">
        <v>15000</v>
      </c>
      <c r="H1924" s="161">
        <v>15000</v>
      </c>
      <c r="I1924" s="132">
        <v>5000</v>
      </c>
      <c r="J1924" s="301">
        <f t="shared" si="204"/>
        <v>33.33333333333333</v>
      </c>
    </row>
    <row r="1925" spans="1:10" s="129" customFormat="1" ht="25.5">
      <c r="A1925" s="133" t="s">
        <v>2187</v>
      </c>
      <c r="B1925" s="130" t="s">
        <v>2169</v>
      </c>
      <c r="C1925" s="130"/>
      <c r="D1925" s="133"/>
      <c r="E1925" s="133"/>
      <c r="F1925" s="159" t="s">
        <v>2188</v>
      </c>
      <c r="G1925" s="160">
        <f aca="true" t="shared" si="210" ref="G1925:I1926">0+G$1927</f>
        <v>600000</v>
      </c>
      <c r="H1925" s="160">
        <f t="shared" si="210"/>
        <v>600000</v>
      </c>
      <c r="I1925" s="160">
        <f t="shared" si="210"/>
        <v>455132.17</v>
      </c>
      <c r="J1925" s="299">
        <f t="shared" si="204"/>
        <v>75.85536166666667</v>
      </c>
    </row>
    <row r="1926" spans="1:10" s="129" customFormat="1" ht="12.75">
      <c r="A1926" s="133"/>
      <c r="B1926" s="130"/>
      <c r="C1926" s="130"/>
      <c r="D1926" s="133"/>
      <c r="E1926" s="133" t="s">
        <v>550</v>
      </c>
      <c r="F1926" s="131" t="s">
        <v>391</v>
      </c>
      <c r="G1926" s="160">
        <f t="shared" si="210"/>
        <v>600000</v>
      </c>
      <c r="H1926" s="160">
        <f t="shared" si="210"/>
        <v>600000</v>
      </c>
      <c r="I1926" s="160">
        <f t="shared" si="210"/>
        <v>455132.17</v>
      </c>
      <c r="J1926" s="299">
        <f t="shared" si="204"/>
        <v>75.85536166666667</v>
      </c>
    </row>
    <row r="1927" spans="1:10" s="129" customFormat="1" ht="25.5">
      <c r="A1927" s="133"/>
      <c r="B1927" s="130"/>
      <c r="C1927" s="130" t="s">
        <v>19</v>
      </c>
      <c r="D1927" s="133" t="s">
        <v>1469</v>
      </c>
      <c r="E1927" s="270" t="s">
        <v>952</v>
      </c>
      <c r="F1927" s="131" t="s">
        <v>392</v>
      </c>
      <c r="G1927" s="161">
        <v>600000</v>
      </c>
      <c r="H1927" s="161">
        <v>600000</v>
      </c>
      <c r="I1927" s="132">
        <v>455132.17</v>
      </c>
      <c r="J1927" s="301">
        <f t="shared" si="204"/>
        <v>75.85536166666667</v>
      </c>
    </row>
    <row r="1928" spans="1:10" s="129" customFormat="1" ht="12.75">
      <c r="A1928" s="133" t="s">
        <v>2189</v>
      </c>
      <c r="B1928" s="130" t="s">
        <v>2169</v>
      </c>
      <c r="C1928" s="130"/>
      <c r="D1928" s="133"/>
      <c r="E1928" s="133"/>
      <c r="F1928" s="159" t="s">
        <v>2190</v>
      </c>
      <c r="G1928" s="160">
        <f>0+G$1930+G$1931+G$1933</f>
        <v>212000</v>
      </c>
      <c r="H1928" s="160">
        <f>0+H$1930+H$1931+H$1933</f>
        <v>212000</v>
      </c>
      <c r="I1928" s="160">
        <f>0+I$1930+I$1931+I$1933</f>
        <v>210254.4</v>
      </c>
      <c r="J1928" s="299">
        <f t="shared" si="204"/>
        <v>99.1766037735849</v>
      </c>
    </row>
    <row r="1929" spans="1:10" s="129" customFormat="1" ht="12.75">
      <c r="A1929" s="133"/>
      <c r="B1929" s="130"/>
      <c r="C1929" s="130"/>
      <c r="D1929" s="133"/>
      <c r="E1929" s="133" t="s">
        <v>543</v>
      </c>
      <c r="F1929" s="131" t="s">
        <v>380</v>
      </c>
      <c r="G1929" s="160">
        <f>0+G$1930+G$1931</f>
        <v>26000</v>
      </c>
      <c r="H1929" s="160">
        <f>0+H$1930+H$1931</f>
        <v>26000</v>
      </c>
      <c r="I1929" s="160">
        <f>0+I$1930+I$1931</f>
        <v>24254.4</v>
      </c>
      <c r="J1929" s="299">
        <f t="shared" si="204"/>
        <v>93.28615384615385</v>
      </c>
    </row>
    <row r="1930" spans="1:10" s="129" customFormat="1" ht="12.75">
      <c r="A1930" s="133"/>
      <c r="B1930" s="130"/>
      <c r="C1930" s="130" t="s">
        <v>19</v>
      </c>
      <c r="D1930" s="133" t="s">
        <v>1532</v>
      </c>
      <c r="E1930" s="270" t="s">
        <v>544</v>
      </c>
      <c r="F1930" s="131" t="s">
        <v>383</v>
      </c>
      <c r="G1930" s="161">
        <v>3000</v>
      </c>
      <c r="H1930" s="161">
        <v>3000</v>
      </c>
      <c r="I1930" s="132">
        <v>2279.4</v>
      </c>
      <c r="J1930" s="301">
        <f t="shared" si="204"/>
        <v>75.98</v>
      </c>
    </row>
    <row r="1931" spans="1:10" s="129" customFormat="1" ht="12.75">
      <c r="A1931" s="133"/>
      <c r="B1931" s="130"/>
      <c r="C1931" s="130" t="s">
        <v>19</v>
      </c>
      <c r="D1931" s="133" t="s">
        <v>1537</v>
      </c>
      <c r="E1931" s="270" t="s">
        <v>572</v>
      </c>
      <c r="F1931" s="131" t="s">
        <v>389</v>
      </c>
      <c r="G1931" s="161">
        <v>23000</v>
      </c>
      <c r="H1931" s="161">
        <v>23000</v>
      </c>
      <c r="I1931" s="132">
        <v>21975</v>
      </c>
      <c r="J1931" s="301">
        <f t="shared" si="204"/>
        <v>95.54347826086956</v>
      </c>
    </row>
    <row r="1932" spans="1:10" s="129" customFormat="1" ht="12.75">
      <c r="A1932" s="133"/>
      <c r="B1932" s="130"/>
      <c r="C1932" s="130"/>
      <c r="D1932" s="133"/>
      <c r="E1932" s="133" t="s">
        <v>550</v>
      </c>
      <c r="F1932" s="131" t="s">
        <v>391</v>
      </c>
      <c r="G1932" s="160">
        <f>0+G$1933</f>
        <v>186000</v>
      </c>
      <c r="H1932" s="160">
        <f>0+H$1933</f>
        <v>186000</v>
      </c>
      <c r="I1932" s="160">
        <f>0+I$1933</f>
        <v>186000</v>
      </c>
      <c r="J1932" s="299">
        <f t="shared" si="204"/>
        <v>100</v>
      </c>
    </row>
    <row r="1933" spans="1:10" s="129" customFormat="1" ht="12.75">
      <c r="A1933" s="133"/>
      <c r="B1933" s="130"/>
      <c r="C1933" s="130" t="s">
        <v>2191</v>
      </c>
      <c r="D1933" s="133" t="s">
        <v>1562</v>
      </c>
      <c r="E1933" s="270" t="s">
        <v>551</v>
      </c>
      <c r="F1933" s="131" t="s">
        <v>391</v>
      </c>
      <c r="G1933" s="161">
        <v>186000</v>
      </c>
      <c r="H1933" s="161">
        <v>186000</v>
      </c>
      <c r="I1933" s="132">
        <v>186000</v>
      </c>
      <c r="J1933" s="301">
        <f t="shared" si="204"/>
        <v>100</v>
      </c>
    </row>
    <row r="1934" spans="1:10" s="129" customFormat="1" ht="12.75">
      <c r="A1934" s="133" t="s">
        <v>2192</v>
      </c>
      <c r="B1934" s="130" t="s">
        <v>2169</v>
      </c>
      <c r="C1934" s="130"/>
      <c r="D1934" s="133"/>
      <c r="E1934" s="133"/>
      <c r="F1934" s="159" t="s">
        <v>2193</v>
      </c>
      <c r="G1934" s="160">
        <f>0+G$1936+G$1938+G$1939+G$1940+G$1942+G$1943</f>
        <v>1917000</v>
      </c>
      <c r="H1934" s="160">
        <f>0+H$1936+H$1938+H$1939+H$1940+H$1942+H$1943</f>
        <v>1917000</v>
      </c>
      <c r="I1934" s="160">
        <f>0+I$1936+I$1938+I$1939+I$1940+I$1942+I$1943</f>
        <v>1913276.1099999999</v>
      </c>
      <c r="J1934" s="299">
        <f t="shared" si="204"/>
        <v>99.80574387063119</v>
      </c>
    </row>
    <row r="1935" spans="1:10" s="129" customFormat="1" ht="12.75">
      <c r="A1935" s="133"/>
      <c r="B1935" s="130"/>
      <c r="C1935" s="130"/>
      <c r="D1935" s="133"/>
      <c r="E1935" s="133" t="s">
        <v>569</v>
      </c>
      <c r="F1935" s="131" t="s">
        <v>373</v>
      </c>
      <c r="G1935" s="160">
        <f>0+G$1936</f>
        <v>32000</v>
      </c>
      <c r="H1935" s="160">
        <f>0+H$1936</f>
        <v>32000</v>
      </c>
      <c r="I1935" s="160">
        <f>0+I$1936</f>
        <v>31861.64</v>
      </c>
      <c r="J1935" s="299">
        <f t="shared" si="204"/>
        <v>99.56762499999999</v>
      </c>
    </row>
    <row r="1936" spans="1:10" s="129" customFormat="1" ht="12.75">
      <c r="A1936" s="133"/>
      <c r="B1936" s="130"/>
      <c r="C1936" s="130" t="s">
        <v>19</v>
      </c>
      <c r="D1936" s="133" t="s">
        <v>1605</v>
      </c>
      <c r="E1936" s="270" t="s">
        <v>1025</v>
      </c>
      <c r="F1936" s="131" t="s">
        <v>374</v>
      </c>
      <c r="G1936" s="161">
        <v>32000</v>
      </c>
      <c r="H1936" s="161">
        <v>32000</v>
      </c>
      <c r="I1936" s="132">
        <v>31861.64</v>
      </c>
      <c r="J1936" s="301">
        <f t="shared" si="204"/>
        <v>99.56762499999999</v>
      </c>
    </row>
    <row r="1937" spans="1:10" s="129" customFormat="1" ht="12.75">
      <c r="A1937" s="133"/>
      <c r="B1937" s="130"/>
      <c r="C1937" s="130"/>
      <c r="D1937" s="133"/>
      <c r="E1937" s="133" t="s">
        <v>543</v>
      </c>
      <c r="F1937" s="131" t="s">
        <v>380</v>
      </c>
      <c r="G1937" s="160">
        <f>0+G$1938+G$1939+G$1940</f>
        <v>336000</v>
      </c>
      <c r="H1937" s="160">
        <f>0+H$1938+H$1939+H$1940</f>
        <v>336000</v>
      </c>
      <c r="I1937" s="160">
        <f>0+I$1938+I$1939+I$1940</f>
        <v>334030.52</v>
      </c>
      <c r="J1937" s="299">
        <f t="shared" si="204"/>
        <v>99.41384523809525</v>
      </c>
    </row>
    <row r="1938" spans="1:10" s="129" customFormat="1" ht="12.75">
      <c r="A1938" s="133"/>
      <c r="B1938" s="130"/>
      <c r="C1938" s="130" t="s">
        <v>19</v>
      </c>
      <c r="D1938" s="133" t="s">
        <v>1625</v>
      </c>
      <c r="E1938" s="270" t="s">
        <v>544</v>
      </c>
      <c r="F1938" s="131" t="s">
        <v>383</v>
      </c>
      <c r="G1938" s="161">
        <v>322000</v>
      </c>
      <c r="H1938" s="161">
        <v>322000</v>
      </c>
      <c r="I1938" s="132">
        <v>321939.02</v>
      </c>
      <c r="J1938" s="301">
        <f t="shared" si="204"/>
        <v>99.98106211180125</v>
      </c>
    </row>
    <row r="1939" spans="1:10" s="129" customFormat="1" ht="12.75">
      <c r="A1939" s="133"/>
      <c r="B1939" s="130"/>
      <c r="C1939" s="130" t="s">
        <v>19</v>
      </c>
      <c r="D1939" s="133" t="s">
        <v>1643</v>
      </c>
      <c r="E1939" s="270" t="s">
        <v>915</v>
      </c>
      <c r="F1939" s="131" t="s">
        <v>385</v>
      </c>
      <c r="G1939" s="161">
        <v>11000</v>
      </c>
      <c r="H1939" s="161">
        <v>11000</v>
      </c>
      <c r="I1939" s="132">
        <v>10205</v>
      </c>
      <c r="J1939" s="301">
        <f t="shared" si="204"/>
        <v>92.77272727272728</v>
      </c>
    </row>
    <row r="1940" spans="1:10" s="129" customFormat="1" ht="12.75">
      <c r="A1940" s="133"/>
      <c r="B1940" s="130"/>
      <c r="C1940" s="130" t="s">
        <v>19</v>
      </c>
      <c r="D1940" s="133" t="s">
        <v>1647</v>
      </c>
      <c r="E1940" s="270" t="s">
        <v>572</v>
      </c>
      <c r="F1940" s="131" t="s">
        <v>389</v>
      </c>
      <c r="G1940" s="161">
        <v>3000</v>
      </c>
      <c r="H1940" s="161">
        <v>3000</v>
      </c>
      <c r="I1940" s="132">
        <v>1886.5</v>
      </c>
      <c r="J1940" s="301">
        <f t="shared" si="204"/>
        <v>62.88333333333333</v>
      </c>
    </row>
    <row r="1941" spans="1:10" s="129" customFormat="1" ht="12.75">
      <c r="A1941" s="133"/>
      <c r="B1941" s="130"/>
      <c r="C1941" s="130"/>
      <c r="D1941" s="133"/>
      <c r="E1941" s="133" t="s">
        <v>550</v>
      </c>
      <c r="F1941" s="131" t="s">
        <v>391</v>
      </c>
      <c r="G1941" s="160">
        <f>0+G$1942+G$1943</f>
        <v>1549000</v>
      </c>
      <c r="H1941" s="160">
        <f>0+H$1942+H$1943</f>
        <v>1549000</v>
      </c>
      <c r="I1941" s="160">
        <f>0+I$1942+I$1943</f>
        <v>1547383.9500000002</v>
      </c>
      <c r="J1941" s="299">
        <f t="shared" si="204"/>
        <v>99.89567140090382</v>
      </c>
    </row>
    <row r="1942" spans="1:10" s="129" customFormat="1" ht="25.5">
      <c r="A1942" s="133"/>
      <c r="B1942" s="130"/>
      <c r="C1942" s="130" t="s">
        <v>421</v>
      </c>
      <c r="D1942" s="133" t="s">
        <v>1654</v>
      </c>
      <c r="E1942" s="270" t="s">
        <v>952</v>
      </c>
      <c r="F1942" s="131" t="s">
        <v>392</v>
      </c>
      <c r="G1942" s="161">
        <v>1461000</v>
      </c>
      <c r="H1942" s="161">
        <v>1461000</v>
      </c>
      <c r="I1942" s="132">
        <v>1459987.32</v>
      </c>
      <c r="J1942" s="301">
        <f t="shared" si="204"/>
        <v>99.93068583162218</v>
      </c>
    </row>
    <row r="1943" spans="1:10" s="129" customFormat="1" ht="12.75">
      <c r="A1943" s="133"/>
      <c r="B1943" s="130"/>
      <c r="C1943" s="130" t="s">
        <v>19</v>
      </c>
      <c r="D1943" s="133" t="s">
        <v>2194</v>
      </c>
      <c r="E1943" s="270" t="s">
        <v>551</v>
      </c>
      <c r="F1943" s="131" t="s">
        <v>391</v>
      </c>
      <c r="G1943" s="161">
        <v>88000</v>
      </c>
      <c r="H1943" s="161">
        <v>88000</v>
      </c>
      <c r="I1943" s="132">
        <v>87396.63</v>
      </c>
      <c r="J1943" s="301">
        <f t="shared" si="204"/>
        <v>99.31435227272728</v>
      </c>
    </row>
    <row r="1944" spans="1:10" s="129" customFormat="1" ht="25.5">
      <c r="A1944" s="133" t="s">
        <v>2195</v>
      </c>
      <c r="B1944" s="130" t="s">
        <v>2169</v>
      </c>
      <c r="C1944" s="130"/>
      <c r="D1944" s="133"/>
      <c r="E1944" s="133"/>
      <c r="F1944" s="159" t="s">
        <v>2196</v>
      </c>
      <c r="G1944" s="160">
        <f aca="true" t="shared" si="211" ref="G1944:I1945">0+G$1946</f>
        <v>309000</v>
      </c>
      <c r="H1944" s="160">
        <f t="shared" si="211"/>
        <v>309000</v>
      </c>
      <c r="I1944" s="160">
        <f t="shared" si="211"/>
        <v>309000</v>
      </c>
      <c r="J1944" s="299">
        <f t="shared" si="204"/>
        <v>100</v>
      </c>
    </row>
    <row r="1945" spans="1:10" s="129" customFormat="1" ht="12.75">
      <c r="A1945" s="133"/>
      <c r="B1945" s="130"/>
      <c r="C1945" s="130"/>
      <c r="D1945" s="133"/>
      <c r="E1945" s="133" t="s">
        <v>550</v>
      </c>
      <c r="F1945" s="131" t="s">
        <v>391</v>
      </c>
      <c r="G1945" s="160">
        <f t="shared" si="211"/>
        <v>309000</v>
      </c>
      <c r="H1945" s="160">
        <f t="shared" si="211"/>
        <v>309000</v>
      </c>
      <c r="I1945" s="160">
        <f t="shared" si="211"/>
        <v>309000</v>
      </c>
      <c r="J1945" s="299">
        <f t="shared" si="204"/>
        <v>100</v>
      </c>
    </row>
    <row r="1946" spans="1:10" s="129" customFormat="1" ht="25.5">
      <c r="A1946" s="133"/>
      <c r="B1946" s="130"/>
      <c r="C1946" s="130" t="s">
        <v>44</v>
      </c>
      <c r="D1946" s="133" t="s">
        <v>2197</v>
      </c>
      <c r="E1946" s="270" t="s">
        <v>952</v>
      </c>
      <c r="F1946" s="131" t="s">
        <v>392</v>
      </c>
      <c r="G1946" s="161">
        <v>309000</v>
      </c>
      <c r="H1946" s="161">
        <v>309000</v>
      </c>
      <c r="I1946" s="132">
        <v>309000</v>
      </c>
      <c r="J1946" s="301">
        <f t="shared" si="204"/>
        <v>100</v>
      </c>
    </row>
    <row r="1947" spans="1:10" s="129" customFormat="1" ht="12.75">
      <c r="A1947" s="133" t="s">
        <v>2198</v>
      </c>
      <c r="B1947" s="130" t="s">
        <v>2169</v>
      </c>
      <c r="C1947" s="130"/>
      <c r="D1947" s="133"/>
      <c r="E1947" s="133"/>
      <c r="F1947" s="159" t="s">
        <v>2199</v>
      </c>
      <c r="G1947" s="160">
        <f aca="true" t="shared" si="212" ref="G1947:I1948">0+G$1949</f>
        <v>0</v>
      </c>
      <c r="H1947" s="160">
        <f t="shared" si="212"/>
        <v>0</v>
      </c>
      <c r="I1947" s="160">
        <f t="shared" si="212"/>
        <v>352872.88</v>
      </c>
      <c r="J1947" s="299" t="str">
        <f t="shared" si="204"/>
        <v>-</v>
      </c>
    </row>
    <row r="1948" spans="1:10" s="129" customFormat="1" ht="12.75">
      <c r="A1948" s="133"/>
      <c r="B1948" s="130"/>
      <c r="C1948" s="130"/>
      <c r="D1948" s="133"/>
      <c r="E1948" s="133" t="s">
        <v>550</v>
      </c>
      <c r="F1948" s="131" t="s">
        <v>391</v>
      </c>
      <c r="G1948" s="160">
        <f t="shared" si="212"/>
        <v>0</v>
      </c>
      <c r="H1948" s="160">
        <f t="shared" si="212"/>
        <v>0</v>
      </c>
      <c r="I1948" s="160">
        <f t="shared" si="212"/>
        <v>352872.88</v>
      </c>
      <c r="J1948" s="299" t="str">
        <f t="shared" si="204"/>
        <v>-</v>
      </c>
    </row>
    <row r="1949" spans="1:10" s="129" customFormat="1" ht="25.5">
      <c r="A1949" s="133"/>
      <c r="B1949" s="130"/>
      <c r="C1949" s="130"/>
      <c r="D1949" s="133" t="s">
        <v>2200</v>
      </c>
      <c r="E1949" s="270" t="s">
        <v>952</v>
      </c>
      <c r="F1949" s="131" t="s">
        <v>392</v>
      </c>
      <c r="G1949" s="161">
        <v>0</v>
      </c>
      <c r="H1949" s="161">
        <v>0</v>
      </c>
      <c r="I1949" s="132">
        <v>352872.88</v>
      </c>
      <c r="J1949" s="301" t="str">
        <f t="shared" si="204"/>
        <v>-</v>
      </c>
    </row>
    <row r="1950" spans="1:10" s="129" customFormat="1" ht="25.5">
      <c r="A1950" s="266" t="s">
        <v>2658</v>
      </c>
      <c r="B1950" s="267"/>
      <c r="C1950" s="267"/>
      <c r="D1950" s="266"/>
      <c r="E1950" s="266"/>
      <c r="F1950" s="268" t="s">
        <v>2693</v>
      </c>
      <c r="G1950" s="269">
        <f>G1951</f>
        <v>883500</v>
      </c>
      <c r="H1950" s="269">
        <f>H1951</f>
        <v>883500</v>
      </c>
      <c r="I1950" s="269">
        <f>I1951</f>
        <v>776501.34</v>
      </c>
      <c r="J1950" s="298">
        <f aca="true" t="shared" si="213" ref="J1950:J1982">IF(OR($H1950=0,$I1950=0),"-",$I1950/$H1950*100)</f>
        <v>87.88922920203734</v>
      </c>
    </row>
    <row r="1951" spans="1:10" s="129" customFormat="1" ht="38.25">
      <c r="A1951" s="133" t="s">
        <v>2201</v>
      </c>
      <c r="B1951" s="130"/>
      <c r="C1951" s="130"/>
      <c r="D1951" s="133"/>
      <c r="E1951" s="133"/>
      <c r="F1951" s="159" t="s">
        <v>2202</v>
      </c>
      <c r="G1951" s="160">
        <f>0+G$1952+G$1955+G$1971</f>
        <v>883500</v>
      </c>
      <c r="H1951" s="160">
        <f>0+H$1952+H$1955+H$1971</f>
        <v>883500</v>
      </c>
      <c r="I1951" s="160">
        <f>0+I$1952+I$1955+I$1971</f>
        <v>776501.34</v>
      </c>
      <c r="J1951" s="299">
        <f t="shared" si="213"/>
        <v>87.88922920203734</v>
      </c>
    </row>
    <row r="1952" spans="1:10" s="129" customFormat="1" ht="38.25">
      <c r="A1952" s="133" t="s">
        <v>2203</v>
      </c>
      <c r="B1952" s="130" t="s">
        <v>2169</v>
      </c>
      <c r="C1952" s="130"/>
      <c r="D1952" s="133"/>
      <c r="E1952" s="133"/>
      <c r="F1952" s="159" t="s">
        <v>2204</v>
      </c>
      <c r="G1952" s="160">
        <f aca="true" t="shared" si="214" ref="G1952:I1953">0+G$1954</f>
        <v>320000</v>
      </c>
      <c r="H1952" s="160">
        <f t="shared" si="214"/>
        <v>320000</v>
      </c>
      <c r="I1952" s="160">
        <f t="shared" si="214"/>
        <v>318580.8</v>
      </c>
      <c r="J1952" s="299">
        <f t="shared" si="213"/>
        <v>99.55649999999999</v>
      </c>
    </row>
    <row r="1953" spans="1:10" s="129" customFormat="1" ht="12.75">
      <c r="A1953" s="133"/>
      <c r="B1953" s="130"/>
      <c r="C1953" s="130"/>
      <c r="D1953" s="133"/>
      <c r="E1953" s="133" t="s">
        <v>550</v>
      </c>
      <c r="F1953" s="131" t="s">
        <v>391</v>
      </c>
      <c r="G1953" s="160">
        <f t="shared" si="214"/>
        <v>320000</v>
      </c>
      <c r="H1953" s="160">
        <f t="shared" si="214"/>
        <v>320000</v>
      </c>
      <c r="I1953" s="160">
        <f t="shared" si="214"/>
        <v>318580.8</v>
      </c>
      <c r="J1953" s="299">
        <f t="shared" si="213"/>
        <v>99.55649999999999</v>
      </c>
    </row>
    <row r="1954" spans="1:10" s="129" customFormat="1" ht="25.5">
      <c r="A1954" s="133"/>
      <c r="B1954" s="130"/>
      <c r="C1954" s="130" t="s">
        <v>19</v>
      </c>
      <c r="D1954" s="133" t="s">
        <v>2205</v>
      </c>
      <c r="E1954" s="270" t="s">
        <v>952</v>
      </c>
      <c r="F1954" s="131" t="s">
        <v>392</v>
      </c>
      <c r="G1954" s="161">
        <v>320000</v>
      </c>
      <c r="H1954" s="161">
        <v>320000</v>
      </c>
      <c r="I1954" s="132">
        <v>318580.8</v>
      </c>
      <c r="J1954" s="301">
        <f t="shared" si="213"/>
        <v>99.55649999999999</v>
      </c>
    </row>
    <row r="1955" spans="1:10" s="129" customFormat="1" ht="38.25">
      <c r="A1955" s="133" t="s">
        <v>2206</v>
      </c>
      <c r="B1955" s="130" t="s">
        <v>2169</v>
      </c>
      <c r="C1955" s="130"/>
      <c r="D1955" s="133"/>
      <c r="E1955" s="133"/>
      <c r="F1955" s="159" t="s">
        <v>2207</v>
      </c>
      <c r="G1955" s="160">
        <f>0+G$1957+G$1959+G$1960+G$1962+G$1963+G$1965+G$1966+G$1967+G$1968+G$1970</f>
        <v>315500</v>
      </c>
      <c r="H1955" s="160">
        <f>0+H$1957+H$1959+H$1960+H$1962+H$1963+H$1965+H$1966+H$1967+H$1968+H$1970</f>
        <v>315500</v>
      </c>
      <c r="I1955" s="160">
        <f>0+I$1957+I$1959+I$1960+I$1962+I$1963+I$1965+I$1966+I$1967+I$1968+I$1970</f>
        <v>280151.98</v>
      </c>
      <c r="J1955" s="299">
        <f t="shared" si="213"/>
        <v>88.79619017432645</v>
      </c>
    </row>
    <row r="1956" spans="1:10" s="129" customFormat="1" ht="12.75">
      <c r="A1956" s="133"/>
      <c r="B1956" s="130"/>
      <c r="C1956" s="130"/>
      <c r="D1956" s="133"/>
      <c r="E1956" s="133" t="s">
        <v>558</v>
      </c>
      <c r="F1956" s="131" t="s">
        <v>356</v>
      </c>
      <c r="G1956" s="160">
        <f>0+G$1957</f>
        <v>27000</v>
      </c>
      <c r="H1956" s="160">
        <f>0+H$1957</f>
        <v>27000</v>
      </c>
      <c r="I1956" s="160">
        <f>0+I$1957</f>
        <v>25462.5</v>
      </c>
      <c r="J1956" s="299">
        <f t="shared" si="213"/>
        <v>94.30555555555556</v>
      </c>
    </row>
    <row r="1957" spans="1:10" s="129" customFormat="1" ht="12.75">
      <c r="A1957" s="133"/>
      <c r="B1957" s="130"/>
      <c r="C1957" s="130" t="s">
        <v>19</v>
      </c>
      <c r="D1957" s="133" t="s">
        <v>2208</v>
      </c>
      <c r="E1957" s="270" t="s">
        <v>560</v>
      </c>
      <c r="F1957" s="131" t="s">
        <v>358</v>
      </c>
      <c r="G1957" s="161">
        <v>27000</v>
      </c>
      <c r="H1957" s="161">
        <v>27000</v>
      </c>
      <c r="I1957" s="132">
        <v>25462.5</v>
      </c>
      <c r="J1957" s="301">
        <f t="shared" si="213"/>
        <v>94.30555555555556</v>
      </c>
    </row>
    <row r="1958" spans="1:10" s="129" customFormat="1" ht="12.75">
      <c r="A1958" s="133"/>
      <c r="B1958" s="130"/>
      <c r="C1958" s="130"/>
      <c r="D1958" s="133"/>
      <c r="E1958" s="133" t="s">
        <v>561</v>
      </c>
      <c r="F1958" s="131" t="s">
        <v>363</v>
      </c>
      <c r="G1958" s="160">
        <f>0+G$1959+G$1960</f>
        <v>4500</v>
      </c>
      <c r="H1958" s="160">
        <f>0+H$1959+H$1960</f>
        <v>4500</v>
      </c>
      <c r="I1958" s="160">
        <f>0+I$1959+I$1960</f>
        <v>3467</v>
      </c>
      <c r="J1958" s="299">
        <f t="shared" si="213"/>
        <v>77.04444444444445</v>
      </c>
    </row>
    <row r="1959" spans="1:10" s="129" customFormat="1" ht="12.75">
      <c r="A1959" s="133"/>
      <c r="B1959" s="130"/>
      <c r="C1959" s="130" t="s">
        <v>19</v>
      </c>
      <c r="D1959" s="133" t="s">
        <v>2209</v>
      </c>
      <c r="E1959" s="270" t="s">
        <v>563</v>
      </c>
      <c r="F1959" s="131" t="s">
        <v>365</v>
      </c>
      <c r="G1959" s="161">
        <v>4000</v>
      </c>
      <c r="H1959" s="161">
        <v>4000</v>
      </c>
      <c r="I1959" s="132">
        <v>3088</v>
      </c>
      <c r="J1959" s="301">
        <f t="shared" si="213"/>
        <v>77.2</v>
      </c>
    </row>
    <row r="1960" spans="1:10" s="129" customFormat="1" ht="25.5">
      <c r="A1960" s="133"/>
      <c r="B1960" s="130"/>
      <c r="C1960" s="130" t="s">
        <v>19</v>
      </c>
      <c r="D1960" s="133" t="s">
        <v>1667</v>
      </c>
      <c r="E1960" s="270" t="s">
        <v>565</v>
      </c>
      <c r="F1960" s="131" t="s">
        <v>366</v>
      </c>
      <c r="G1960" s="161">
        <v>500</v>
      </c>
      <c r="H1960" s="161">
        <v>500</v>
      </c>
      <c r="I1960" s="132">
        <v>379</v>
      </c>
      <c r="J1960" s="301">
        <f t="shared" si="213"/>
        <v>75.8</v>
      </c>
    </row>
    <row r="1961" spans="1:10" s="129" customFormat="1" ht="12.75">
      <c r="A1961" s="133"/>
      <c r="B1961" s="130"/>
      <c r="C1961" s="130"/>
      <c r="D1961" s="133"/>
      <c r="E1961" s="133" t="s">
        <v>569</v>
      </c>
      <c r="F1961" s="131" t="s">
        <v>373</v>
      </c>
      <c r="G1961" s="160">
        <f>0+G$1962+G$1963</f>
        <v>39000</v>
      </c>
      <c r="H1961" s="160">
        <f>0+H$1962+H$1963</f>
        <v>39000</v>
      </c>
      <c r="I1961" s="160">
        <f>0+I$1962+I$1963</f>
        <v>30439.18</v>
      </c>
      <c r="J1961" s="299">
        <f t="shared" si="213"/>
        <v>78.04917948717949</v>
      </c>
    </row>
    <row r="1962" spans="1:10" s="129" customFormat="1" ht="12.75">
      <c r="A1962" s="133"/>
      <c r="B1962" s="130"/>
      <c r="C1962" s="130" t="s">
        <v>19</v>
      </c>
      <c r="D1962" s="133" t="s">
        <v>2210</v>
      </c>
      <c r="E1962" s="270" t="s">
        <v>1025</v>
      </c>
      <c r="F1962" s="131" t="s">
        <v>374</v>
      </c>
      <c r="G1962" s="161">
        <v>13000</v>
      </c>
      <c r="H1962" s="161">
        <v>13000</v>
      </c>
      <c r="I1962" s="132">
        <v>9900</v>
      </c>
      <c r="J1962" s="301">
        <f t="shared" si="213"/>
        <v>76.15384615384615</v>
      </c>
    </row>
    <row r="1963" spans="1:10" s="129" customFormat="1" ht="12.75">
      <c r="A1963" s="133"/>
      <c r="B1963" s="130"/>
      <c r="C1963" s="130" t="s">
        <v>19</v>
      </c>
      <c r="D1963" s="133" t="s">
        <v>2211</v>
      </c>
      <c r="E1963" s="270" t="s">
        <v>571</v>
      </c>
      <c r="F1963" s="131" t="s">
        <v>376</v>
      </c>
      <c r="G1963" s="161">
        <v>26000</v>
      </c>
      <c r="H1963" s="161">
        <v>26000</v>
      </c>
      <c r="I1963" s="132">
        <v>20539.18</v>
      </c>
      <c r="J1963" s="301">
        <f t="shared" si="213"/>
        <v>78.99684615384615</v>
      </c>
    </row>
    <row r="1964" spans="1:10" s="129" customFormat="1" ht="12.75">
      <c r="A1964" s="133"/>
      <c r="B1964" s="130"/>
      <c r="C1964" s="130"/>
      <c r="D1964" s="133"/>
      <c r="E1964" s="133" t="s">
        <v>543</v>
      </c>
      <c r="F1964" s="131" t="s">
        <v>380</v>
      </c>
      <c r="G1964" s="160">
        <f>0+G$1965+G$1966+G$1967+G$1968</f>
        <v>239000</v>
      </c>
      <c r="H1964" s="160">
        <f>0+H$1965+H$1966+H$1967+H$1968</f>
        <v>239000</v>
      </c>
      <c r="I1964" s="160">
        <f>0+I$1965+I$1966+I$1967+I$1968</f>
        <v>216489.78</v>
      </c>
      <c r="J1964" s="299">
        <f t="shared" si="213"/>
        <v>90.5814979079498</v>
      </c>
    </row>
    <row r="1965" spans="1:10" s="129" customFormat="1" ht="12.75">
      <c r="A1965" s="133"/>
      <c r="B1965" s="130"/>
      <c r="C1965" s="130" t="s">
        <v>19</v>
      </c>
      <c r="D1965" s="133" t="s">
        <v>2212</v>
      </c>
      <c r="E1965" s="270" t="s">
        <v>819</v>
      </c>
      <c r="F1965" s="131" t="s">
        <v>381</v>
      </c>
      <c r="G1965" s="161">
        <v>31000</v>
      </c>
      <c r="H1965" s="161">
        <v>31000</v>
      </c>
      <c r="I1965" s="132">
        <v>22575</v>
      </c>
      <c r="J1965" s="301">
        <f t="shared" si="213"/>
        <v>72.8225806451613</v>
      </c>
    </row>
    <row r="1966" spans="1:10" s="129" customFormat="1" ht="12.75">
      <c r="A1966" s="133"/>
      <c r="B1966" s="130"/>
      <c r="C1966" s="130" t="s">
        <v>19</v>
      </c>
      <c r="D1966" s="133" t="s">
        <v>2213</v>
      </c>
      <c r="E1966" s="270" t="s">
        <v>809</v>
      </c>
      <c r="F1966" s="131" t="s">
        <v>384</v>
      </c>
      <c r="G1966" s="161">
        <v>37000</v>
      </c>
      <c r="H1966" s="161">
        <v>37000</v>
      </c>
      <c r="I1966" s="132">
        <v>28389.36</v>
      </c>
      <c r="J1966" s="301">
        <f t="shared" si="213"/>
        <v>76.728</v>
      </c>
    </row>
    <row r="1967" spans="1:10" s="129" customFormat="1" ht="12.75">
      <c r="A1967" s="133"/>
      <c r="B1967" s="130"/>
      <c r="C1967" s="130" t="s">
        <v>19</v>
      </c>
      <c r="D1967" s="133" t="s">
        <v>2214</v>
      </c>
      <c r="E1967" s="270" t="s">
        <v>915</v>
      </c>
      <c r="F1967" s="131" t="s">
        <v>385</v>
      </c>
      <c r="G1967" s="161">
        <v>101000</v>
      </c>
      <c r="H1967" s="161">
        <v>101000</v>
      </c>
      <c r="I1967" s="132">
        <v>95526.42</v>
      </c>
      <c r="J1967" s="301">
        <f t="shared" si="213"/>
        <v>94.58061386138613</v>
      </c>
    </row>
    <row r="1968" spans="1:10" s="129" customFormat="1" ht="12.75">
      <c r="A1968" s="133"/>
      <c r="B1968" s="130"/>
      <c r="C1968" s="130" t="s">
        <v>19</v>
      </c>
      <c r="D1968" s="133" t="s">
        <v>2215</v>
      </c>
      <c r="E1968" s="270" t="s">
        <v>545</v>
      </c>
      <c r="F1968" s="131" t="s">
        <v>387</v>
      </c>
      <c r="G1968" s="161">
        <v>70000</v>
      </c>
      <c r="H1968" s="161">
        <v>70000</v>
      </c>
      <c r="I1968" s="132">
        <v>69999</v>
      </c>
      <c r="J1968" s="301">
        <f t="shared" si="213"/>
        <v>99.99857142857142</v>
      </c>
    </row>
    <row r="1969" spans="1:10" s="129" customFormat="1" ht="12.75">
      <c r="A1969" s="133"/>
      <c r="B1969" s="130"/>
      <c r="C1969" s="130"/>
      <c r="D1969" s="133"/>
      <c r="E1969" s="133" t="s">
        <v>619</v>
      </c>
      <c r="F1969" s="131" t="s">
        <v>404</v>
      </c>
      <c r="G1969" s="160">
        <f>0+G$1970</f>
        <v>6000</v>
      </c>
      <c r="H1969" s="160">
        <f>0+H$1970</f>
        <v>6000</v>
      </c>
      <c r="I1969" s="160">
        <f>0+I$1970</f>
        <v>4293.52</v>
      </c>
      <c r="J1969" s="299">
        <f t="shared" si="213"/>
        <v>71.55866666666667</v>
      </c>
    </row>
    <row r="1970" spans="1:10" s="129" customFormat="1" ht="12.75">
      <c r="A1970" s="133"/>
      <c r="B1970" s="130"/>
      <c r="C1970" s="130" t="s">
        <v>19</v>
      </c>
      <c r="D1970" s="133" t="s">
        <v>2216</v>
      </c>
      <c r="E1970" s="270" t="s">
        <v>1134</v>
      </c>
      <c r="F1970" s="131" t="s">
        <v>405</v>
      </c>
      <c r="G1970" s="161">
        <v>6000</v>
      </c>
      <c r="H1970" s="161">
        <v>6000</v>
      </c>
      <c r="I1970" s="132">
        <v>4293.52</v>
      </c>
      <c r="J1970" s="301">
        <f t="shared" si="213"/>
        <v>71.55866666666667</v>
      </c>
    </row>
    <row r="1971" spans="1:10" s="129" customFormat="1" ht="38.25">
      <c r="A1971" s="133" t="s">
        <v>2217</v>
      </c>
      <c r="B1971" s="130" t="s">
        <v>2169</v>
      </c>
      <c r="C1971" s="130"/>
      <c r="D1971" s="133"/>
      <c r="E1971" s="133"/>
      <c r="F1971" s="159" t="s">
        <v>2218</v>
      </c>
      <c r="G1971" s="160">
        <f>0+G$1973+G$1975+G$1976+G$1977+G$1979+G$1980+G$1982</f>
        <v>248000</v>
      </c>
      <c r="H1971" s="160">
        <f>0+H$1973+H$1975+H$1976+H$1977+H$1979+H$1980+H$1982</f>
        <v>248000</v>
      </c>
      <c r="I1971" s="160">
        <f>0+I$1973+I$1975+I$1976+I$1977+I$1979+I$1980+I$1982</f>
        <v>177768.55999999997</v>
      </c>
      <c r="J1971" s="299">
        <f t="shared" si="213"/>
        <v>71.68087096774192</v>
      </c>
    </row>
    <row r="1972" spans="1:10" s="129" customFormat="1" ht="12.75">
      <c r="A1972" s="133"/>
      <c r="B1972" s="130"/>
      <c r="C1972" s="130"/>
      <c r="D1972" s="133"/>
      <c r="E1972" s="133" t="s">
        <v>566</v>
      </c>
      <c r="F1972" s="131" t="s">
        <v>368</v>
      </c>
      <c r="G1972" s="160">
        <f>0+G$1973</f>
        <v>12000</v>
      </c>
      <c r="H1972" s="160">
        <f>0+H$1973</f>
        <v>12000</v>
      </c>
      <c r="I1972" s="160">
        <f>0+I$1973</f>
        <v>6946</v>
      </c>
      <c r="J1972" s="299">
        <f t="shared" si="213"/>
        <v>57.88333333333333</v>
      </c>
    </row>
    <row r="1973" spans="1:10" s="129" customFormat="1" ht="12.75">
      <c r="A1973" s="133"/>
      <c r="B1973" s="130"/>
      <c r="C1973" s="130" t="s">
        <v>19</v>
      </c>
      <c r="D1973" s="133" t="s">
        <v>2219</v>
      </c>
      <c r="E1973" s="270" t="s">
        <v>568</v>
      </c>
      <c r="F1973" s="131" t="s">
        <v>369</v>
      </c>
      <c r="G1973" s="161">
        <v>12000</v>
      </c>
      <c r="H1973" s="161">
        <v>12000</v>
      </c>
      <c r="I1973" s="132">
        <v>6946</v>
      </c>
      <c r="J1973" s="301">
        <f t="shared" si="213"/>
        <v>57.88333333333333</v>
      </c>
    </row>
    <row r="1974" spans="1:10" s="129" customFormat="1" ht="12.75">
      <c r="A1974" s="133"/>
      <c r="B1974" s="130"/>
      <c r="C1974" s="130"/>
      <c r="D1974" s="133"/>
      <c r="E1974" s="133" t="s">
        <v>543</v>
      </c>
      <c r="F1974" s="131" t="s">
        <v>380</v>
      </c>
      <c r="G1974" s="160">
        <f>0+G$1975+G$1976+G$1977</f>
        <v>118000</v>
      </c>
      <c r="H1974" s="160">
        <f>0+H$1975+H$1976+H$1977</f>
        <v>118000</v>
      </c>
      <c r="I1974" s="160">
        <f>0+I$1975+I$1976+I$1977</f>
        <v>90405.26999999999</v>
      </c>
      <c r="J1974" s="299">
        <f t="shared" si="213"/>
        <v>76.61463559322033</v>
      </c>
    </row>
    <row r="1975" spans="1:10" s="129" customFormat="1" ht="12.75">
      <c r="A1975" s="133"/>
      <c r="B1975" s="130"/>
      <c r="C1975" s="130" t="s">
        <v>19</v>
      </c>
      <c r="D1975" s="133" t="s">
        <v>2220</v>
      </c>
      <c r="E1975" s="270" t="s">
        <v>819</v>
      </c>
      <c r="F1975" s="131" t="s">
        <v>381</v>
      </c>
      <c r="G1975" s="161">
        <v>53000</v>
      </c>
      <c r="H1975" s="161">
        <v>53000</v>
      </c>
      <c r="I1975" s="132">
        <v>43773.63</v>
      </c>
      <c r="J1975" s="301">
        <f t="shared" si="213"/>
        <v>82.59175471698113</v>
      </c>
    </row>
    <row r="1976" spans="1:10" s="129" customFormat="1" ht="12.75">
      <c r="A1976" s="133"/>
      <c r="B1976" s="130"/>
      <c r="C1976" s="130" t="s">
        <v>19</v>
      </c>
      <c r="D1976" s="133" t="s">
        <v>1695</v>
      </c>
      <c r="E1976" s="270" t="s">
        <v>545</v>
      </c>
      <c r="F1976" s="131" t="s">
        <v>387</v>
      </c>
      <c r="G1976" s="161">
        <v>10000</v>
      </c>
      <c r="H1976" s="161">
        <v>10000</v>
      </c>
      <c r="I1976" s="132">
        <v>8527.5</v>
      </c>
      <c r="J1976" s="301">
        <f t="shared" si="213"/>
        <v>85.275</v>
      </c>
    </row>
    <row r="1977" spans="1:10" s="129" customFormat="1" ht="12.75">
      <c r="A1977" s="133"/>
      <c r="B1977" s="130"/>
      <c r="C1977" s="130" t="s">
        <v>19</v>
      </c>
      <c r="D1977" s="133" t="s">
        <v>2221</v>
      </c>
      <c r="E1977" s="270" t="s">
        <v>572</v>
      </c>
      <c r="F1977" s="131" t="s">
        <v>389</v>
      </c>
      <c r="G1977" s="161">
        <v>55000</v>
      </c>
      <c r="H1977" s="161">
        <v>55000</v>
      </c>
      <c r="I1977" s="132">
        <v>38104.14</v>
      </c>
      <c r="J1977" s="301">
        <f t="shared" si="213"/>
        <v>69.28025454545454</v>
      </c>
    </row>
    <row r="1978" spans="1:10" s="129" customFormat="1" ht="12.75">
      <c r="A1978" s="133"/>
      <c r="B1978" s="130"/>
      <c r="C1978" s="130"/>
      <c r="D1978" s="133"/>
      <c r="E1978" s="133" t="s">
        <v>550</v>
      </c>
      <c r="F1978" s="131" t="s">
        <v>391</v>
      </c>
      <c r="G1978" s="160">
        <f>0+G$1979+G$1980</f>
        <v>98000</v>
      </c>
      <c r="H1978" s="160">
        <f>0+H$1979+H$1980</f>
        <v>98000</v>
      </c>
      <c r="I1978" s="160">
        <f>0+I$1979+I$1980</f>
        <v>74380.61</v>
      </c>
      <c r="J1978" s="299">
        <f t="shared" si="213"/>
        <v>75.89858163265306</v>
      </c>
    </row>
    <row r="1979" spans="1:10" s="129" customFormat="1" ht="12.75">
      <c r="A1979" s="133"/>
      <c r="B1979" s="130"/>
      <c r="C1979" s="130" t="s">
        <v>19</v>
      </c>
      <c r="D1979" s="133" t="s">
        <v>2222</v>
      </c>
      <c r="E1979" s="270" t="s">
        <v>988</v>
      </c>
      <c r="F1979" s="131" t="s">
        <v>394</v>
      </c>
      <c r="G1979" s="161">
        <v>63000</v>
      </c>
      <c r="H1979" s="161">
        <v>63000</v>
      </c>
      <c r="I1979" s="132">
        <v>54100.08</v>
      </c>
      <c r="J1979" s="301">
        <f t="shared" si="213"/>
        <v>85.87314285714285</v>
      </c>
    </row>
    <row r="1980" spans="1:10" s="129" customFormat="1" ht="12.75">
      <c r="A1980" s="133"/>
      <c r="B1980" s="130"/>
      <c r="C1980" s="130" t="s">
        <v>19</v>
      </c>
      <c r="D1980" s="133" t="s">
        <v>2223</v>
      </c>
      <c r="E1980" s="270" t="s">
        <v>551</v>
      </c>
      <c r="F1980" s="131" t="s">
        <v>391</v>
      </c>
      <c r="G1980" s="161">
        <v>35000</v>
      </c>
      <c r="H1980" s="161">
        <v>35000</v>
      </c>
      <c r="I1980" s="132">
        <v>20280.53</v>
      </c>
      <c r="J1980" s="301">
        <f t="shared" si="213"/>
        <v>57.94437142857143</v>
      </c>
    </row>
    <row r="1981" spans="1:10" s="129" customFormat="1" ht="12.75">
      <c r="A1981" s="133"/>
      <c r="B1981" s="130"/>
      <c r="C1981" s="130"/>
      <c r="D1981" s="133"/>
      <c r="E1981" s="133" t="s">
        <v>812</v>
      </c>
      <c r="F1981" s="131" t="s">
        <v>445</v>
      </c>
      <c r="G1981" s="160">
        <f>0+G$1982</f>
        <v>20000</v>
      </c>
      <c r="H1981" s="160">
        <f>0+H$1982</f>
        <v>20000</v>
      </c>
      <c r="I1981" s="160">
        <f>0+I$1982</f>
        <v>6036.68</v>
      </c>
      <c r="J1981" s="299">
        <f t="shared" si="213"/>
        <v>30.1834</v>
      </c>
    </row>
    <row r="1982" spans="1:10" s="129" customFormat="1" ht="12.75">
      <c r="A1982" s="133"/>
      <c r="B1982" s="130"/>
      <c r="C1982" s="130" t="s">
        <v>19</v>
      </c>
      <c r="D1982" s="133" t="s">
        <v>2224</v>
      </c>
      <c r="E1982" s="270" t="s">
        <v>1032</v>
      </c>
      <c r="F1982" s="131" t="s">
        <v>446</v>
      </c>
      <c r="G1982" s="161">
        <v>20000</v>
      </c>
      <c r="H1982" s="161">
        <v>20000</v>
      </c>
      <c r="I1982" s="132">
        <v>6036.68</v>
      </c>
      <c r="J1982" s="301">
        <f t="shared" si="213"/>
        <v>30.1834</v>
      </c>
    </row>
    <row r="1983" spans="1:10" s="129" customFormat="1" ht="12.75">
      <c r="A1983" s="266" t="s">
        <v>2659</v>
      </c>
      <c r="B1983" s="267"/>
      <c r="C1983" s="267"/>
      <c r="D1983" s="266"/>
      <c r="E1983" s="266"/>
      <c r="F1983" s="268" t="s">
        <v>2660</v>
      </c>
      <c r="G1983" s="269">
        <f>G1984+G2025+G2071</f>
        <v>8796700</v>
      </c>
      <c r="H1983" s="269">
        <f>H1984+H2025+H2071</f>
        <v>8796700</v>
      </c>
      <c r="I1983" s="269">
        <f>I1984+I2025+I2071</f>
        <v>7759635.840000001</v>
      </c>
      <c r="J1983" s="298">
        <f aca="true" t="shared" si="215" ref="J1983:J2047">IF(OR($H1983=0,$I1983=0),"-",$I1983/$H1983*100)</f>
        <v>88.210759034638</v>
      </c>
    </row>
    <row r="1984" spans="1:10" s="129" customFormat="1" ht="12.75">
      <c r="A1984" s="133" t="s">
        <v>2225</v>
      </c>
      <c r="B1984" s="130"/>
      <c r="C1984" s="130"/>
      <c r="D1984" s="133"/>
      <c r="E1984" s="133"/>
      <c r="F1984" s="159" t="s">
        <v>2226</v>
      </c>
      <c r="G1984" s="160">
        <f>0+G$1985+G$1988+G$1993+G$1996+G$2007+G$2012+G$2017+G$2022</f>
        <v>6063000</v>
      </c>
      <c r="H1984" s="160">
        <f>0+H$1985+H$1988+H$1993+H$1996+H$2007+H$2012+H$2017+H$2022</f>
        <v>6063000</v>
      </c>
      <c r="I1984" s="160">
        <f>0+I$1985+I$1988+I$1993+I$1996+I$2007+I$2012+I$2017+I$2022</f>
        <v>5348692.94</v>
      </c>
      <c r="J1984" s="299">
        <f t="shared" si="215"/>
        <v>88.21858716806862</v>
      </c>
    </row>
    <row r="1985" spans="1:10" s="129" customFormat="1" ht="27" customHeight="1">
      <c r="A1985" s="133" t="s">
        <v>2227</v>
      </c>
      <c r="B1985" s="130" t="s">
        <v>2169</v>
      </c>
      <c r="C1985" s="130"/>
      <c r="D1985" s="133"/>
      <c r="E1985" s="133"/>
      <c r="F1985" s="159" t="s">
        <v>2228</v>
      </c>
      <c r="G1985" s="160">
        <f aca="true" t="shared" si="216" ref="G1985:I1986">0+G$1987</f>
        <v>1850000</v>
      </c>
      <c r="H1985" s="160">
        <f t="shared" si="216"/>
        <v>1850000</v>
      </c>
      <c r="I1985" s="160">
        <f t="shared" si="216"/>
        <v>1785879.74</v>
      </c>
      <c r="J1985" s="299">
        <f t="shared" si="215"/>
        <v>96.53404</v>
      </c>
    </row>
    <row r="1986" spans="1:10" s="129" customFormat="1" ht="12.75">
      <c r="A1986" s="133"/>
      <c r="B1986" s="130"/>
      <c r="C1986" s="130"/>
      <c r="D1986" s="133"/>
      <c r="E1986" s="133" t="s">
        <v>543</v>
      </c>
      <c r="F1986" s="131" t="s">
        <v>380</v>
      </c>
      <c r="G1986" s="160">
        <f t="shared" si="216"/>
        <v>1850000</v>
      </c>
      <c r="H1986" s="160">
        <f t="shared" si="216"/>
        <v>1850000</v>
      </c>
      <c r="I1986" s="160">
        <f t="shared" si="216"/>
        <v>1785879.74</v>
      </c>
      <c r="J1986" s="299">
        <f t="shared" si="215"/>
        <v>96.53404</v>
      </c>
    </row>
    <row r="1987" spans="1:10" s="129" customFormat="1" ht="12.75">
      <c r="A1987" s="133"/>
      <c r="B1987" s="130"/>
      <c r="C1987" s="130" t="s">
        <v>19</v>
      </c>
      <c r="D1987" s="133" t="s">
        <v>2229</v>
      </c>
      <c r="E1987" s="270" t="s">
        <v>544</v>
      </c>
      <c r="F1987" s="131" t="s">
        <v>383</v>
      </c>
      <c r="G1987" s="161">
        <v>1850000</v>
      </c>
      <c r="H1987" s="161">
        <v>1850000</v>
      </c>
      <c r="I1987" s="132">
        <v>1785879.74</v>
      </c>
      <c r="J1987" s="301">
        <f t="shared" si="215"/>
        <v>96.53404</v>
      </c>
    </row>
    <row r="1988" spans="1:10" s="129" customFormat="1" ht="12.75">
      <c r="A1988" s="133" t="s">
        <v>2230</v>
      </c>
      <c r="B1988" s="130" t="s">
        <v>2169</v>
      </c>
      <c r="C1988" s="130"/>
      <c r="D1988" s="133"/>
      <c r="E1988" s="133"/>
      <c r="F1988" s="159" t="s">
        <v>2231</v>
      </c>
      <c r="G1988" s="160">
        <f>0+G$1990+G$1992</f>
        <v>198000</v>
      </c>
      <c r="H1988" s="160">
        <f>0+H$1990+H$1992</f>
        <v>198000</v>
      </c>
      <c r="I1988" s="160">
        <f>0+I$1990+I$1992</f>
        <v>169771.57</v>
      </c>
      <c r="J1988" s="299">
        <f t="shared" si="215"/>
        <v>85.74321717171718</v>
      </c>
    </row>
    <row r="1989" spans="1:10" s="129" customFormat="1" ht="12.75">
      <c r="A1989" s="133"/>
      <c r="B1989" s="130"/>
      <c r="C1989" s="130"/>
      <c r="D1989" s="133"/>
      <c r="E1989" s="133" t="s">
        <v>550</v>
      </c>
      <c r="F1989" s="131" t="s">
        <v>391</v>
      </c>
      <c r="G1989" s="160">
        <f>0+G$1990</f>
        <v>98000</v>
      </c>
      <c r="H1989" s="160">
        <f>0+H$1990</f>
        <v>98000</v>
      </c>
      <c r="I1989" s="160">
        <f>0+I$1990</f>
        <v>97821.57</v>
      </c>
      <c r="J1989" s="299">
        <f t="shared" si="215"/>
        <v>99.81792857142858</v>
      </c>
    </row>
    <row r="1990" spans="1:10" s="129" customFormat="1" ht="12.75">
      <c r="A1990" s="133"/>
      <c r="B1990" s="130"/>
      <c r="C1990" s="130" t="s">
        <v>19</v>
      </c>
      <c r="D1990" s="133" t="s">
        <v>2232</v>
      </c>
      <c r="E1990" s="270" t="s">
        <v>943</v>
      </c>
      <c r="F1990" s="131" t="s">
        <v>395</v>
      </c>
      <c r="G1990" s="161">
        <v>98000</v>
      </c>
      <c r="H1990" s="161">
        <v>98000</v>
      </c>
      <c r="I1990" s="132">
        <v>97821.57</v>
      </c>
      <c r="J1990" s="301">
        <f t="shared" si="215"/>
        <v>99.81792857142858</v>
      </c>
    </row>
    <row r="1991" spans="1:10" s="129" customFormat="1" ht="12.75">
      <c r="A1991" s="133"/>
      <c r="B1991" s="130"/>
      <c r="C1991" s="130"/>
      <c r="D1991" s="133"/>
      <c r="E1991" s="133" t="s">
        <v>552</v>
      </c>
      <c r="F1991" s="131" t="s">
        <v>268</v>
      </c>
      <c r="G1991" s="160">
        <f>0+G$1992</f>
        <v>100000</v>
      </c>
      <c r="H1991" s="160">
        <f>0+H$1992</f>
        <v>100000</v>
      </c>
      <c r="I1991" s="160">
        <f>0+I$1992</f>
        <v>71950</v>
      </c>
      <c r="J1991" s="299">
        <f t="shared" si="215"/>
        <v>71.95</v>
      </c>
    </row>
    <row r="1992" spans="1:10" s="129" customFormat="1" ht="12.75">
      <c r="A1992" s="133"/>
      <c r="B1992" s="130"/>
      <c r="C1992" s="130" t="s">
        <v>19</v>
      </c>
      <c r="D1992" s="133" t="s">
        <v>2233</v>
      </c>
      <c r="E1992" s="270" t="s">
        <v>553</v>
      </c>
      <c r="F1992" s="131" t="s">
        <v>425</v>
      </c>
      <c r="G1992" s="161">
        <v>100000</v>
      </c>
      <c r="H1992" s="161">
        <v>100000</v>
      </c>
      <c r="I1992" s="132">
        <v>71950</v>
      </c>
      <c r="J1992" s="301">
        <f t="shared" si="215"/>
        <v>71.95</v>
      </c>
    </row>
    <row r="1993" spans="1:10" s="129" customFormat="1" ht="12.75">
      <c r="A1993" s="133" t="s">
        <v>2234</v>
      </c>
      <c r="B1993" s="130" t="s">
        <v>2169</v>
      </c>
      <c r="C1993" s="130"/>
      <c r="D1993" s="133"/>
      <c r="E1993" s="133"/>
      <c r="F1993" s="133" t="s">
        <v>2235</v>
      </c>
      <c r="G1993" s="160">
        <f aca="true" t="shared" si="217" ref="G1993:I1994">0+G$1995</f>
        <v>150000</v>
      </c>
      <c r="H1993" s="160">
        <f t="shared" si="217"/>
        <v>150000</v>
      </c>
      <c r="I1993" s="160">
        <f t="shared" si="217"/>
        <v>150000</v>
      </c>
      <c r="J1993" s="299">
        <f t="shared" si="215"/>
        <v>100</v>
      </c>
    </row>
    <row r="1994" spans="1:10" s="129" customFormat="1" ht="12.75">
      <c r="A1994" s="133"/>
      <c r="B1994" s="130"/>
      <c r="C1994" s="130"/>
      <c r="D1994" s="133"/>
      <c r="E1994" s="133" t="s">
        <v>550</v>
      </c>
      <c r="F1994" s="131" t="s">
        <v>391</v>
      </c>
      <c r="G1994" s="160">
        <f t="shared" si="217"/>
        <v>150000</v>
      </c>
      <c r="H1994" s="160">
        <f t="shared" si="217"/>
        <v>150000</v>
      </c>
      <c r="I1994" s="160">
        <f t="shared" si="217"/>
        <v>150000</v>
      </c>
      <c r="J1994" s="299">
        <f t="shared" si="215"/>
        <v>100</v>
      </c>
    </row>
    <row r="1995" spans="1:10" s="129" customFormat="1" ht="12.75">
      <c r="A1995" s="133"/>
      <c r="B1995" s="130"/>
      <c r="C1995" s="130" t="s">
        <v>19</v>
      </c>
      <c r="D1995" s="133" t="s">
        <v>2236</v>
      </c>
      <c r="E1995" s="270" t="s">
        <v>943</v>
      </c>
      <c r="F1995" s="131" t="s">
        <v>395</v>
      </c>
      <c r="G1995" s="161">
        <v>150000</v>
      </c>
      <c r="H1995" s="161">
        <v>150000</v>
      </c>
      <c r="I1995" s="132">
        <v>150000</v>
      </c>
      <c r="J1995" s="301">
        <f t="shared" si="215"/>
        <v>100</v>
      </c>
    </row>
    <row r="1996" spans="1:10" s="129" customFormat="1" ht="12.75">
      <c r="A1996" s="133" t="s">
        <v>2237</v>
      </c>
      <c r="B1996" s="130" t="s">
        <v>2169</v>
      </c>
      <c r="C1996" s="130"/>
      <c r="D1996" s="133"/>
      <c r="E1996" s="133"/>
      <c r="F1996" s="159" t="s">
        <v>2238</v>
      </c>
      <c r="G1996" s="160">
        <f>0+G$1998+G$2000+G$2001+G$2002+G$2003+G$2005+G$2006</f>
        <v>841000</v>
      </c>
      <c r="H1996" s="160">
        <f>0+H$1998+H$2000+H$2001+H$2002+H$2003+H$2005+H$2006</f>
        <v>841000</v>
      </c>
      <c r="I1996" s="160">
        <f>0+I$1998+I$2000+I$2001+I$2002+I$2003+I$2005+I$2006</f>
        <v>800889.23</v>
      </c>
      <c r="J1996" s="299">
        <f t="shared" si="215"/>
        <v>95.23058620689655</v>
      </c>
    </row>
    <row r="1997" spans="1:10" s="129" customFormat="1" ht="12.75">
      <c r="A1997" s="133"/>
      <c r="B1997" s="130"/>
      <c r="C1997" s="130"/>
      <c r="D1997" s="133"/>
      <c r="E1997" s="133" t="s">
        <v>569</v>
      </c>
      <c r="F1997" s="131" t="s">
        <v>373</v>
      </c>
      <c r="G1997" s="160">
        <f>0+G$1998</f>
        <v>11000</v>
      </c>
      <c r="H1997" s="160">
        <f>0+H$1998</f>
        <v>11000</v>
      </c>
      <c r="I1997" s="160">
        <f>0+I$1998</f>
        <v>10640.51</v>
      </c>
      <c r="J1997" s="299">
        <f t="shared" si="215"/>
        <v>96.7319090909091</v>
      </c>
    </row>
    <row r="1998" spans="1:10" s="129" customFormat="1" ht="12.75">
      <c r="A1998" s="133"/>
      <c r="B1998" s="130"/>
      <c r="C1998" s="130" t="s">
        <v>19</v>
      </c>
      <c r="D1998" s="133" t="s">
        <v>2239</v>
      </c>
      <c r="E1998" s="270" t="s">
        <v>1025</v>
      </c>
      <c r="F1998" s="131" t="s">
        <v>374</v>
      </c>
      <c r="G1998" s="161">
        <v>11000</v>
      </c>
      <c r="H1998" s="161">
        <v>11000</v>
      </c>
      <c r="I1998" s="132">
        <v>10640.51</v>
      </c>
      <c r="J1998" s="301">
        <f t="shared" si="215"/>
        <v>96.7319090909091</v>
      </c>
    </row>
    <row r="1999" spans="1:10" s="129" customFormat="1" ht="12.75">
      <c r="A1999" s="133"/>
      <c r="B1999" s="130"/>
      <c r="C1999" s="130"/>
      <c r="D1999" s="133"/>
      <c r="E1999" s="133" t="s">
        <v>543</v>
      </c>
      <c r="F1999" s="131" t="s">
        <v>380</v>
      </c>
      <c r="G1999" s="160">
        <f>0+G$2000+G$2001+G$2002+G$2003</f>
        <v>195000</v>
      </c>
      <c r="H1999" s="160">
        <f>0+H$2000+H$2001+H$2002+H$2003</f>
        <v>195000</v>
      </c>
      <c r="I1999" s="160">
        <f>0+I$2000+I$2001+I$2002+I$2003</f>
        <v>157909.62</v>
      </c>
      <c r="J1999" s="299">
        <f t="shared" si="215"/>
        <v>80.9792923076923</v>
      </c>
    </row>
    <row r="2000" spans="1:10" s="129" customFormat="1" ht="12.75">
      <c r="A2000" s="133"/>
      <c r="B2000" s="130"/>
      <c r="C2000" s="130" t="s">
        <v>19</v>
      </c>
      <c r="D2000" s="133" t="s">
        <v>1731</v>
      </c>
      <c r="E2000" s="270" t="s">
        <v>819</v>
      </c>
      <c r="F2000" s="131" t="s">
        <v>381</v>
      </c>
      <c r="G2000" s="161">
        <v>45000</v>
      </c>
      <c r="H2000" s="161">
        <v>45000</v>
      </c>
      <c r="I2000" s="132">
        <v>42094.1</v>
      </c>
      <c r="J2000" s="301">
        <f t="shared" si="215"/>
        <v>93.54244444444444</v>
      </c>
    </row>
    <row r="2001" spans="1:10" s="129" customFormat="1" ht="12.75">
      <c r="A2001" s="133"/>
      <c r="B2001" s="130"/>
      <c r="C2001" s="130" t="s">
        <v>19</v>
      </c>
      <c r="D2001" s="133" t="s">
        <v>2240</v>
      </c>
      <c r="E2001" s="270" t="s">
        <v>915</v>
      </c>
      <c r="F2001" s="131" t="s">
        <v>385</v>
      </c>
      <c r="G2001" s="161">
        <v>20000</v>
      </c>
      <c r="H2001" s="161">
        <v>20000</v>
      </c>
      <c r="I2001" s="132">
        <v>4687.5</v>
      </c>
      <c r="J2001" s="301">
        <f t="shared" si="215"/>
        <v>23.4375</v>
      </c>
    </row>
    <row r="2002" spans="1:10" s="129" customFormat="1" ht="12.75">
      <c r="A2002" s="133"/>
      <c r="B2002" s="130"/>
      <c r="C2002" s="130" t="s">
        <v>19</v>
      </c>
      <c r="D2002" s="133" t="s">
        <v>2241</v>
      </c>
      <c r="E2002" s="270" t="s">
        <v>545</v>
      </c>
      <c r="F2002" s="131" t="s">
        <v>387</v>
      </c>
      <c r="G2002" s="161">
        <v>40000</v>
      </c>
      <c r="H2002" s="161">
        <v>40000</v>
      </c>
      <c r="I2002" s="132">
        <v>32586.89</v>
      </c>
      <c r="J2002" s="301">
        <f t="shared" si="215"/>
        <v>81.467225</v>
      </c>
    </row>
    <row r="2003" spans="1:10" s="129" customFormat="1" ht="12.75">
      <c r="A2003" s="133"/>
      <c r="B2003" s="130"/>
      <c r="C2003" s="130" t="s">
        <v>19</v>
      </c>
      <c r="D2003" s="133" t="s">
        <v>2242</v>
      </c>
      <c r="E2003" s="270" t="s">
        <v>572</v>
      </c>
      <c r="F2003" s="131" t="s">
        <v>389</v>
      </c>
      <c r="G2003" s="161">
        <v>90000</v>
      </c>
      <c r="H2003" s="161">
        <v>90000</v>
      </c>
      <c r="I2003" s="132">
        <v>78541.13</v>
      </c>
      <c r="J2003" s="301">
        <f t="shared" si="215"/>
        <v>87.26792222222223</v>
      </c>
    </row>
    <row r="2004" spans="1:10" s="129" customFormat="1" ht="12.75">
      <c r="A2004" s="133"/>
      <c r="B2004" s="130"/>
      <c r="C2004" s="130"/>
      <c r="D2004" s="133"/>
      <c r="E2004" s="133" t="s">
        <v>550</v>
      </c>
      <c r="F2004" s="131" t="s">
        <v>391</v>
      </c>
      <c r="G2004" s="160">
        <f>0+G$2005+G$2006</f>
        <v>635000</v>
      </c>
      <c r="H2004" s="160">
        <f>0+H$2005+H$2006</f>
        <v>635000</v>
      </c>
      <c r="I2004" s="160">
        <f>0+I$2005+I$2006</f>
        <v>632339.1</v>
      </c>
      <c r="J2004" s="299">
        <f t="shared" si="215"/>
        <v>99.58096062992125</v>
      </c>
    </row>
    <row r="2005" spans="1:10" s="129" customFormat="1" ht="12.75">
      <c r="A2005" s="133"/>
      <c r="B2005" s="130"/>
      <c r="C2005" s="130" t="s">
        <v>19</v>
      </c>
      <c r="D2005" s="133" t="s">
        <v>2243</v>
      </c>
      <c r="E2005" s="270" t="s">
        <v>988</v>
      </c>
      <c r="F2005" s="131" t="s">
        <v>394</v>
      </c>
      <c r="G2005" s="161">
        <v>560000</v>
      </c>
      <c r="H2005" s="161">
        <v>560000</v>
      </c>
      <c r="I2005" s="132">
        <v>557575.6</v>
      </c>
      <c r="J2005" s="301">
        <f t="shared" si="215"/>
        <v>99.56707142857142</v>
      </c>
    </row>
    <row r="2006" spans="1:10" s="129" customFormat="1" ht="12.75">
      <c r="A2006" s="133"/>
      <c r="B2006" s="130"/>
      <c r="C2006" s="130" t="s">
        <v>19</v>
      </c>
      <c r="D2006" s="133" t="s">
        <v>2244</v>
      </c>
      <c r="E2006" s="270" t="s">
        <v>551</v>
      </c>
      <c r="F2006" s="131" t="s">
        <v>391</v>
      </c>
      <c r="G2006" s="161">
        <v>75000</v>
      </c>
      <c r="H2006" s="161">
        <v>75000</v>
      </c>
      <c r="I2006" s="132">
        <v>74763.5</v>
      </c>
      <c r="J2006" s="301">
        <f t="shared" si="215"/>
        <v>99.68466666666667</v>
      </c>
    </row>
    <row r="2007" spans="1:10" s="129" customFormat="1" ht="25.5">
      <c r="A2007" s="133" t="s">
        <v>2245</v>
      </c>
      <c r="B2007" s="130" t="s">
        <v>2169</v>
      </c>
      <c r="C2007" s="130"/>
      <c r="D2007" s="133"/>
      <c r="E2007" s="133"/>
      <c r="F2007" s="159" t="s">
        <v>2246</v>
      </c>
      <c r="G2007" s="160">
        <f>0+G$2009+G$2011</f>
        <v>1490000</v>
      </c>
      <c r="H2007" s="160">
        <f>0+H$2009+H$2011</f>
        <v>1490000</v>
      </c>
      <c r="I2007" s="160">
        <f>0+I$2009+I$2011</f>
        <v>1335632.6800000002</v>
      </c>
      <c r="J2007" s="299">
        <f t="shared" si="215"/>
        <v>89.63977718120807</v>
      </c>
    </row>
    <row r="2008" spans="1:10" s="129" customFormat="1" ht="12.75">
      <c r="A2008" s="133"/>
      <c r="B2008" s="130"/>
      <c r="C2008" s="130"/>
      <c r="D2008" s="133"/>
      <c r="E2008" s="133" t="s">
        <v>543</v>
      </c>
      <c r="F2008" s="131" t="s">
        <v>380</v>
      </c>
      <c r="G2008" s="160">
        <f>0+G$2009</f>
        <v>1460000</v>
      </c>
      <c r="H2008" s="160">
        <f>0+H$2009</f>
        <v>1460000</v>
      </c>
      <c r="I2008" s="160">
        <f>0+I$2009</f>
        <v>1328535.61</v>
      </c>
      <c r="J2008" s="299">
        <f t="shared" si="215"/>
        <v>90.9955897260274</v>
      </c>
    </row>
    <row r="2009" spans="1:10" s="129" customFormat="1" ht="12.75">
      <c r="A2009" s="133"/>
      <c r="B2009" s="130"/>
      <c r="C2009" s="130" t="s">
        <v>19</v>
      </c>
      <c r="D2009" s="133" t="s">
        <v>2247</v>
      </c>
      <c r="E2009" s="270" t="s">
        <v>545</v>
      </c>
      <c r="F2009" s="131" t="s">
        <v>387</v>
      </c>
      <c r="G2009" s="161">
        <v>1460000</v>
      </c>
      <c r="H2009" s="161">
        <v>1460000</v>
      </c>
      <c r="I2009" s="132">
        <v>1328535.61</v>
      </c>
      <c r="J2009" s="301">
        <f t="shared" si="215"/>
        <v>90.9955897260274</v>
      </c>
    </row>
    <row r="2010" spans="1:10" s="129" customFormat="1" ht="12.75">
      <c r="A2010" s="133"/>
      <c r="B2010" s="130"/>
      <c r="C2010" s="130"/>
      <c r="D2010" s="133"/>
      <c r="E2010" s="133" t="s">
        <v>550</v>
      </c>
      <c r="F2010" s="131" t="s">
        <v>391</v>
      </c>
      <c r="G2010" s="160">
        <f>0+G$2011</f>
        <v>30000</v>
      </c>
      <c r="H2010" s="160">
        <f>0+H$2011</f>
        <v>30000</v>
      </c>
      <c r="I2010" s="160">
        <f>0+I$2011</f>
        <v>7097.07</v>
      </c>
      <c r="J2010" s="299">
        <f t="shared" si="215"/>
        <v>23.6569</v>
      </c>
    </row>
    <row r="2011" spans="1:10" s="129" customFormat="1" ht="12.75">
      <c r="A2011" s="133"/>
      <c r="B2011" s="130"/>
      <c r="C2011" s="130" t="s">
        <v>19</v>
      </c>
      <c r="D2011" s="133" t="s">
        <v>2248</v>
      </c>
      <c r="E2011" s="270" t="s">
        <v>617</v>
      </c>
      <c r="F2011" s="131" t="s">
        <v>396</v>
      </c>
      <c r="G2011" s="161">
        <v>30000</v>
      </c>
      <c r="H2011" s="161">
        <v>30000</v>
      </c>
      <c r="I2011" s="132">
        <v>7097.07</v>
      </c>
      <c r="J2011" s="301">
        <f t="shared" si="215"/>
        <v>23.6569</v>
      </c>
    </row>
    <row r="2012" spans="1:10" s="129" customFormat="1" ht="12.75">
      <c r="A2012" s="133" t="s">
        <v>2249</v>
      </c>
      <c r="B2012" s="130" t="s">
        <v>2169</v>
      </c>
      <c r="C2012" s="130"/>
      <c r="D2012" s="133"/>
      <c r="E2012" s="133"/>
      <c r="F2012" s="159" t="s">
        <v>2250</v>
      </c>
      <c r="G2012" s="160">
        <f>0+G$2014+G$2016</f>
        <v>1500000</v>
      </c>
      <c r="H2012" s="160">
        <f>0+H$2014+H$2016</f>
        <v>1500000</v>
      </c>
      <c r="I2012" s="160">
        <f>0+I$2014+I$2016</f>
        <v>1097537.25</v>
      </c>
      <c r="J2012" s="299">
        <f t="shared" si="215"/>
        <v>73.16915</v>
      </c>
    </row>
    <row r="2013" spans="1:10" s="129" customFormat="1" ht="12.75">
      <c r="A2013" s="133"/>
      <c r="B2013" s="130"/>
      <c r="C2013" s="130"/>
      <c r="D2013" s="133"/>
      <c r="E2013" s="133" t="s">
        <v>550</v>
      </c>
      <c r="F2013" s="131" t="s">
        <v>391</v>
      </c>
      <c r="G2013" s="160">
        <f>0+G$2014</f>
        <v>0</v>
      </c>
      <c r="H2013" s="160">
        <f>0+H$2014</f>
        <v>0</v>
      </c>
      <c r="I2013" s="160">
        <f>0+I$2014</f>
        <v>1097537.25</v>
      </c>
      <c r="J2013" s="299" t="str">
        <f t="shared" si="215"/>
        <v>-</v>
      </c>
    </row>
    <row r="2014" spans="1:10" s="129" customFormat="1" ht="12.75">
      <c r="A2014" s="133"/>
      <c r="B2014" s="130"/>
      <c r="C2014" s="130"/>
      <c r="D2014" s="133" t="s">
        <v>2251</v>
      </c>
      <c r="E2014" s="270" t="s">
        <v>551</v>
      </c>
      <c r="F2014" s="131" t="s">
        <v>391</v>
      </c>
      <c r="G2014" s="161">
        <v>0</v>
      </c>
      <c r="H2014" s="161">
        <v>0</v>
      </c>
      <c r="I2014" s="132">
        <v>1097537.25</v>
      </c>
      <c r="J2014" s="301" t="str">
        <f t="shared" si="215"/>
        <v>-</v>
      </c>
    </row>
    <row r="2015" spans="1:10" s="129" customFormat="1" ht="12.75">
      <c r="A2015" s="133"/>
      <c r="B2015" s="130"/>
      <c r="C2015" s="130"/>
      <c r="D2015" s="133"/>
      <c r="E2015" s="133" t="s">
        <v>1217</v>
      </c>
      <c r="F2015" s="131" t="s">
        <v>431</v>
      </c>
      <c r="G2015" s="160">
        <f>0+G$2016</f>
        <v>1500000</v>
      </c>
      <c r="H2015" s="160">
        <f>0+H$2016</f>
        <v>1500000</v>
      </c>
      <c r="I2015" s="160">
        <f>0+I$2016</f>
        <v>0</v>
      </c>
      <c r="J2015" s="299" t="str">
        <f t="shared" si="215"/>
        <v>-</v>
      </c>
    </row>
    <row r="2016" spans="1:10" s="129" customFormat="1" ht="12.75">
      <c r="A2016" s="133"/>
      <c r="B2016" s="130"/>
      <c r="C2016" s="130" t="s">
        <v>19</v>
      </c>
      <c r="D2016" s="133" t="s">
        <v>2252</v>
      </c>
      <c r="E2016" s="270" t="s">
        <v>2253</v>
      </c>
      <c r="F2016" s="130" t="s">
        <v>432</v>
      </c>
      <c r="G2016" s="161">
        <v>1500000</v>
      </c>
      <c r="H2016" s="161">
        <v>1500000</v>
      </c>
      <c r="I2016" s="132">
        <v>0</v>
      </c>
      <c r="J2016" s="301" t="str">
        <f t="shared" si="215"/>
        <v>-</v>
      </c>
    </row>
    <row r="2017" spans="1:10" s="129" customFormat="1" ht="12.75">
      <c r="A2017" s="133" t="s">
        <v>2254</v>
      </c>
      <c r="B2017" s="130" t="s">
        <v>2169</v>
      </c>
      <c r="C2017" s="130"/>
      <c r="D2017" s="133"/>
      <c r="E2017" s="133"/>
      <c r="F2017" s="159" t="s">
        <v>976</v>
      </c>
      <c r="G2017" s="160">
        <f>0+G$2019+G$2021</f>
        <v>29000</v>
      </c>
      <c r="H2017" s="160">
        <f>0+H$2019+H$2021</f>
        <v>29000</v>
      </c>
      <c r="I2017" s="160">
        <f>0+I$2019+I$2021</f>
        <v>8982.47</v>
      </c>
      <c r="J2017" s="299">
        <f t="shared" si="215"/>
        <v>30.97403448275862</v>
      </c>
    </row>
    <row r="2018" spans="1:10" s="129" customFormat="1" ht="12.75">
      <c r="A2018" s="133"/>
      <c r="B2018" s="130"/>
      <c r="C2018" s="130"/>
      <c r="D2018" s="133"/>
      <c r="E2018" s="133" t="s">
        <v>550</v>
      </c>
      <c r="F2018" s="131" t="s">
        <v>391</v>
      </c>
      <c r="G2018" s="160">
        <f>0+G$2019</f>
        <v>20000</v>
      </c>
      <c r="H2018" s="160">
        <f>0+H$2019</f>
        <v>20000</v>
      </c>
      <c r="I2018" s="160">
        <f>0+I$2019</f>
        <v>688.83</v>
      </c>
      <c r="J2018" s="299">
        <f t="shared" si="215"/>
        <v>3.44415</v>
      </c>
    </row>
    <row r="2019" spans="1:10" s="129" customFormat="1" ht="12.75">
      <c r="A2019" s="133"/>
      <c r="B2019" s="130"/>
      <c r="C2019" s="130" t="s">
        <v>19</v>
      </c>
      <c r="D2019" s="133" t="s">
        <v>2255</v>
      </c>
      <c r="E2019" s="270" t="s">
        <v>551</v>
      </c>
      <c r="F2019" s="131" t="s">
        <v>391</v>
      </c>
      <c r="G2019" s="161">
        <v>20000</v>
      </c>
      <c r="H2019" s="161">
        <v>20000</v>
      </c>
      <c r="I2019" s="132">
        <v>688.83</v>
      </c>
      <c r="J2019" s="301">
        <f t="shared" si="215"/>
        <v>3.44415</v>
      </c>
    </row>
    <row r="2020" spans="1:10" s="129" customFormat="1" ht="12.75">
      <c r="A2020" s="133"/>
      <c r="B2020" s="130"/>
      <c r="C2020" s="130"/>
      <c r="D2020" s="133"/>
      <c r="E2020" s="133" t="s">
        <v>619</v>
      </c>
      <c r="F2020" s="131" t="s">
        <v>404</v>
      </c>
      <c r="G2020" s="160">
        <f>0+G$2021</f>
        <v>9000</v>
      </c>
      <c r="H2020" s="160">
        <f>0+H$2021</f>
        <v>9000</v>
      </c>
      <c r="I2020" s="160">
        <f>0+I$2021</f>
        <v>8293.64</v>
      </c>
      <c r="J2020" s="299">
        <f t="shared" si="215"/>
        <v>92.15155555555555</v>
      </c>
    </row>
    <row r="2021" spans="1:10" s="129" customFormat="1" ht="12.75">
      <c r="A2021" s="133"/>
      <c r="B2021" s="130"/>
      <c r="C2021" s="130" t="s">
        <v>19</v>
      </c>
      <c r="D2021" s="133" t="s">
        <v>1771</v>
      </c>
      <c r="E2021" s="270" t="s">
        <v>621</v>
      </c>
      <c r="F2021" s="131" t="s">
        <v>407</v>
      </c>
      <c r="G2021" s="161">
        <v>9000</v>
      </c>
      <c r="H2021" s="161">
        <v>9000</v>
      </c>
      <c r="I2021" s="132">
        <v>8293.64</v>
      </c>
      <c r="J2021" s="301">
        <f t="shared" si="215"/>
        <v>92.15155555555555</v>
      </c>
    </row>
    <row r="2022" spans="1:10" s="129" customFormat="1" ht="12.75">
      <c r="A2022" s="133" t="s">
        <v>2256</v>
      </c>
      <c r="B2022" s="130" t="s">
        <v>2169</v>
      </c>
      <c r="C2022" s="130"/>
      <c r="D2022" s="133"/>
      <c r="E2022" s="133"/>
      <c r="F2022" s="159" t="s">
        <v>1650</v>
      </c>
      <c r="G2022" s="160">
        <f aca="true" t="shared" si="218" ref="G2022:I2023">0+G$2024</f>
        <v>5000</v>
      </c>
      <c r="H2022" s="160">
        <f t="shared" si="218"/>
        <v>5000</v>
      </c>
      <c r="I2022" s="160">
        <f t="shared" si="218"/>
        <v>0</v>
      </c>
      <c r="J2022" s="299" t="str">
        <f t="shared" si="215"/>
        <v>-</v>
      </c>
    </row>
    <row r="2023" spans="1:10" s="129" customFormat="1" ht="12.75">
      <c r="A2023" s="133"/>
      <c r="B2023" s="130"/>
      <c r="C2023" s="130"/>
      <c r="D2023" s="133"/>
      <c r="E2023" s="133" t="s">
        <v>552</v>
      </c>
      <c r="F2023" s="131" t="s">
        <v>268</v>
      </c>
      <c r="G2023" s="160">
        <f t="shared" si="218"/>
        <v>5000</v>
      </c>
      <c r="H2023" s="160">
        <f t="shared" si="218"/>
        <v>5000</v>
      </c>
      <c r="I2023" s="160">
        <f t="shared" si="218"/>
        <v>0</v>
      </c>
      <c r="J2023" s="299" t="str">
        <f t="shared" si="215"/>
        <v>-</v>
      </c>
    </row>
    <row r="2024" spans="1:10" s="129" customFormat="1" ht="12.75">
      <c r="A2024" s="133"/>
      <c r="B2024" s="130"/>
      <c r="C2024" s="130" t="s">
        <v>19</v>
      </c>
      <c r="D2024" s="133" t="s">
        <v>2257</v>
      </c>
      <c r="E2024" s="270" t="s">
        <v>553</v>
      </c>
      <c r="F2024" s="131" t="s">
        <v>425</v>
      </c>
      <c r="G2024" s="161">
        <v>5000</v>
      </c>
      <c r="H2024" s="161">
        <v>5000</v>
      </c>
      <c r="I2024" s="132">
        <v>0</v>
      </c>
      <c r="J2024" s="301" t="str">
        <f t="shared" si="215"/>
        <v>-</v>
      </c>
    </row>
    <row r="2025" spans="1:10" s="129" customFormat="1" ht="12.75">
      <c r="A2025" s="133" t="s">
        <v>2258</v>
      </c>
      <c r="B2025" s="130"/>
      <c r="C2025" s="130"/>
      <c r="D2025" s="133"/>
      <c r="E2025" s="133"/>
      <c r="F2025" s="133" t="s">
        <v>2259</v>
      </c>
      <c r="G2025" s="160">
        <f>0+G$2026+G$2041+G$2053+G$2065</f>
        <v>2169000</v>
      </c>
      <c r="H2025" s="160">
        <f>0+H$2026+H$2041+H$2053+H$2065</f>
        <v>2169000</v>
      </c>
      <c r="I2025" s="160">
        <f>0+I$2026+I$2041+I$2053+I$2065</f>
        <v>1939727.9100000001</v>
      </c>
      <c r="J2025" s="299">
        <f t="shared" si="215"/>
        <v>89.42959474412172</v>
      </c>
    </row>
    <row r="2026" spans="1:10" s="129" customFormat="1" ht="25.5">
      <c r="A2026" s="133" t="s">
        <v>2260</v>
      </c>
      <c r="B2026" s="130" t="s">
        <v>2169</v>
      </c>
      <c r="C2026" s="130"/>
      <c r="D2026" s="133"/>
      <c r="E2026" s="133"/>
      <c r="F2026" s="159" t="s">
        <v>2261</v>
      </c>
      <c r="G2026" s="160">
        <f>0+G$2028+G$2030+G$2031+G$2032+G$2033+G$2034+G$2036+G$2037+G$2038+G$2040</f>
        <v>664000</v>
      </c>
      <c r="H2026" s="160">
        <f>0+H$2028+H$2030+H$2031+H$2032+H$2033+H$2034+H$2036+H$2037+H$2038+H$2040</f>
        <v>664000</v>
      </c>
      <c r="I2026" s="160">
        <f>0+I$2028+I$2030+I$2031+I$2032+I$2033+I$2034+I$2036+I$2037+I$2038+I$2040</f>
        <v>655785.8</v>
      </c>
      <c r="J2026" s="299">
        <f t="shared" si="215"/>
        <v>98.76292168674699</v>
      </c>
    </row>
    <row r="2027" spans="1:10" s="129" customFormat="1" ht="12.75">
      <c r="A2027" s="133"/>
      <c r="B2027" s="130"/>
      <c r="C2027" s="130"/>
      <c r="D2027" s="133"/>
      <c r="E2027" s="133" t="s">
        <v>569</v>
      </c>
      <c r="F2027" s="131" t="s">
        <v>373</v>
      </c>
      <c r="G2027" s="160">
        <f>0+G$2028</f>
        <v>10000</v>
      </c>
      <c r="H2027" s="160">
        <f>0+H$2028</f>
        <v>10000</v>
      </c>
      <c r="I2027" s="160">
        <f>0+I$2028</f>
        <v>9804.38</v>
      </c>
      <c r="J2027" s="299">
        <f t="shared" si="215"/>
        <v>98.04379999999999</v>
      </c>
    </row>
    <row r="2028" spans="1:10" s="129" customFormat="1" ht="12.75">
      <c r="A2028" s="133"/>
      <c r="B2028" s="130"/>
      <c r="C2028" s="130" t="s">
        <v>126</v>
      </c>
      <c r="D2028" s="133" t="s">
        <v>2262</v>
      </c>
      <c r="E2028" s="270" t="s">
        <v>1025</v>
      </c>
      <c r="F2028" s="131" t="s">
        <v>374</v>
      </c>
      <c r="G2028" s="161">
        <v>10000</v>
      </c>
      <c r="H2028" s="161">
        <v>10000</v>
      </c>
      <c r="I2028" s="132">
        <v>9804.38</v>
      </c>
      <c r="J2028" s="301">
        <f t="shared" si="215"/>
        <v>98.04379999999999</v>
      </c>
    </row>
    <row r="2029" spans="1:10" s="129" customFormat="1" ht="12.75">
      <c r="A2029" s="133"/>
      <c r="B2029" s="130"/>
      <c r="C2029" s="130"/>
      <c r="D2029" s="133"/>
      <c r="E2029" s="133" t="s">
        <v>543</v>
      </c>
      <c r="F2029" s="131" t="s">
        <v>380</v>
      </c>
      <c r="G2029" s="160">
        <f>0+G$2030+G$2031+G$2032+G$2033+G$2034</f>
        <v>268000</v>
      </c>
      <c r="H2029" s="160">
        <f>0+H$2030+H$2031+H$2032+H$2033+H$2034</f>
        <v>268000</v>
      </c>
      <c r="I2029" s="160">
        <f>0+I$2030+I$2031+I$2032+I$2033+I$2034</f>
        <v>262732.39</v>
      </c>
      <c r="J2029" s="299">
        <f t="shared" si="215"/>
        <v>98.03447388059702</v>
      </c>
    </row>
    <row r="2030" spans="1:10" s="129" customFormat="1" ht="12.75">
      <c r="A2030" s="133"/>
      <c r="B2030" s="130"/>
      <c r="C2030" s="130" t="s">
        <v>19</v>
      </c>
      <c r="D2030" s="133" t="s">
        <v>2263</v>
      </c>
      <c r="E2030" s="270" t="s">
        <v>819</v>
      </c>
      <c r="F2030" s="131" t="s">
        <v>381</v>
      </c>
      <c r="G2030" s="161">
        <v>15000</v>
      </c>
      <c r="H2030" s="161">
        <v>15000</v>
      </c>
      <c r="I2030" s="132">
        <v>12221</v>
      </c>
      <c r="J2030" s="301">
        <f t="shared" si="215"/>
        <v>81.47333333333333</v>
      </c>
    </row>
    <row r="2031" spans="1:10" s="129" customFormat="1" ht="12.75">
      <c r="A2031" s="133"/>
      <c r="B2031" s="130"/>
      <c r="C2031" s="130" t="s">
        <v>126</v>
      </c>
      <c r="D2031" s="133" t="s">
        <v>2264</v>
      </c>
      <c r="E2031" s="270" t="s">
        <v>544</v>
      </c>
      <c r="F2031" s="131" t="s">
        <v>383</v>
      </c>
      <c r="G2031" s="161">
        <v>15000</v>
      </c>
      <c r="H2031" s="161">
        <v>15000</v>
      </c>
      <c r="I2031" s="132">
        <v>15000</v>
      </c>
      <c r="J2031" s="301">
        <f t="shared" si="215"/>
        <v>100</v>
      </c>
    </row>
    <row r="2032" spans="1:10" s="129" customFormat="1" ht="12.75">
      <c r="A2032" s="133"/>
      <c r="B2032" s="130"/>
      <c r="C2032" s="130" t="s">
        <v>126</v>
      </c>
      <c r="D2032" s="133" t="s">
        <v>2265</v>
      </c>
      <c r="E2032" s="270" t="s">
        <v>915</v>
      </c>
      <c r="F2032" s="131" t="s">
        <v>385</v>
      </c>
      <c r="G2032" s="161">
        <v>55000</v>
      </c>
      <c r="H2032" s="161">
        <v>55000</v>
      </c>
      <c r="I2032" s="132">
        <v>53900</v>
      </c>
      <c r="J2032" s="301">
        <f t="shared" si="215"/>
        <v>98</v>
      </c>
    </row>
    <row r="2033" spans="1:10" s="129" customFormat="1" ht="12.75">
      <c r="A2033" s="133"/>
      <c r="B2033" s="130"/>
      <c r="C2033" s="130" t="s">
        <v>126</v>
      </c>
      <c r="D2033" s="133" t="s">
        <v>2266</v>
      </c>
      <c r="E2033" s="270" t="s">
        <v>545</v>
      </c>
      <c r="F2033" s="131" t="s">
        <v>387</v>
      </c>
      <c r="G2033" s="161">
        <v>70000</v>
      </c>
      <c r="H2033" s="161">
        <v>70000</v>
      </c>
      <c r="I2033" s="132">
        <v>69293.89</v>
      </c>
      <c r="J2033" s="301">
        <f t="shared" si="215"/>
        <v>98.99127142857142</v>
      </c>
    </row>
    <row r="2034" spans="1:10" s="129" customFormat="1" ht="12.75">
      <c r="A2034" s="133"/>
      <c r="B2034" s="130"/>
      <c r="C2034" s="130" t="s">
        <v>126</v>
      </c>
      <c r="D2034" s="133" t="s">
        <v>2267</v>
      </c>
      <c r="E2034" s="270" t="s">
        <v>572</v>
      </c>
      <c r="F2034" s="131" t="s">
        <v>389</v>
      </c>
      <c r="G2034" s="161">
        <v>113000</v>
      </c>
      <c r="H2034" s="161">
        <v>113000</v>
      </c>
      <c r="I2034" s="132">
        <v>112317.5</v>
      </c>
      <c r="J2034" s="301">
        <f t="shared" si="215"/>
        <v>99.39601769911505</v>
      </c>
    </row>
    <row r="2035" spans="1:10" s="129" customFormat="1" ht="12.75">
      <c r="A2035" s="133"/>
      <c r="B2035" s="130"/>
      <c r="C2035" s="130"/>
      <c r="D2035" s="133"/>
      <c r="E2035" s="133" t="s">
        <v>550</v>
      </c>
      <c r="F2035" s="131" t="s">
        <v>391</v>
      </c>
      <c r="G2035" s="160">
        <f>0+G$2036+G$2037+G$2038</f>
        <v>116000</v>
      </c>
      <c r="H2035" s="160">
        <f>0+H$2036+H$2037+H$2038</f>
        <v>116000</v>
      </c>
      <c r="I2035" s="160">
        <f>0+I$2036+I$2037+I$2038</f>
        <v>113249.03</v>
      </c>
      <c r="J2035" s="299">
        <f t="shared" si="215"/>
        <v>97.62847413793104</v>
      </c>
    </row>
    <row r="2036" spans="1:10" s="129" customFormat="1" ht="12.75">
      <c r="A2036" s="133"/>
      <c r="B2036" s="130"/>
      <c r="C2036" s="130" t="s">
        <v>19</v>
      </c>
      <c r="D2036" s="133" t="s">
        <v>2268</v>
      </c>
      <c r="E2036" s="270" t="s">
        <v>1126</v>
      </c>
      <c r="F2036" s="131" t="s">
        <v>393</v>
      </c>
      <c r="G2036" s="161">
        <v>10000</v>
      </c>
      <c r="H2036" s="161">
        <v>10000</v>
      </c>
      <c r="I2036" s="132">
        <v>10000</v>
      </c>
      <c r="J2036" s="301">
        <f t="shared" si="215"/>
        <v>100</v>
      </c>
    </row>
    <row r="2037" spans="1:10" s="129" customFormat="1" ht="12.75">
      <c r="A2037" s="133"/>
      <c r="B2037" s="130"/>
      <c r="C2037" s="130" t="s">
        <v>126</v>
      </c>
      <c r="D2037" s="133" t="s">
        <v>2269</v>
      </c>
      <c r="E2037" s="270" t="s">
        <v>988</v>
      </c>
      <c r="F2037" s="131" t="s">
        <v>394</v>
      </c>
      <c r="G2037" s="161">
        <v>100000</v>
      </c>
      <c r="H2037" s="161">
        <v>100000</v>
      </c>
      <c r="I2037" s="132">
        <v>97274.03</v>
      </c>
      <c r="J2037" s="301">
        <f t="shared" si="215"/>
        <v>97.27403</v>
      </c>
    </row>
    <row r="2038" spans="1:10" s="129" customFormat="1" ht="12.75">
      <c r="A2038" s="133"/>
      <c r="B2038" s="130"/>
      <c r="C2038" s="130" t="s">
        <v>19</v>
      </c>
      <c r="D2038" s="133" t="s">
        <v>1807</v>
      </c>
      <c r="E2038" s="270" t="s">
        <v>551</v>
      </c>
      <c r="F2038" s="131" t="s">
        <v>391</v>
      </c>
      <c r="G2038" s="161">
        <v>6000</v>
      </c>
      <c r="H2038" s="161">
        <v>6000</v>
      </c>
      <c r="I2038" s="132">
        <v>5975</v>
      </c>
      <c r="J2038" s="301">
        <f t="shared" si="215"/>
        <v>99.58333333333333</v>
      </c>
    </row>
    <row r="2039" spans="1:10" s="129" customFormat="1" ht="12.75">
      <c r="A2039" s="133"/>
      <c r="B2039" s="130"/>
      <c r="C2039" s="130"/>
      <c r="D2039" s="133"/>
      <c r="E2039" s="133" t="s">
        <v>552</v>
      </c>
      <c r="F2039" s="131" t="s">
        <v>268</v>
      </c>
      <c r="G2039" s="160">
        <f>0+G$2040</f>
        <v>270000</v>
      </c>
      <c r="H2039" s="160">
        <f>0+H$2040</f>
        <v>270000</v>
      </c>
      <c r="I2039" s="160">
        <f>0+I$2040</f>
        <v>270000</v>
      </c>
      <c r="J2039" s="299">
        <f t="shared" si="215"/>
        <v>100</v>
      </c>
    </row>
    <row r="2040" spans="1:10" s="129" customFormat="1" ht="12.75">
      <c r="A2040" s="133"/>
      <c r="B2040" s="130"/>
      <c r="C2040" s="130" t="s">
        <v>19</v>
      </c>
      <c r="D2040" s="133" t="s">
        <v>2270</v>
      </c>
      <c r="E2040" s="270" t="s">
        <v>553</v>
      </c>
      <c r="F2040" s="131" t="s">
        <v>425</v>
      </c>
      <c r="G2040" s="161">
        <v>270000</v>
      </c>
      <c r="H2040" s="161">
        <v>270000</v>
      </c>
      <c r="I2040" s="132">
        <v>270000</v>
      </c>
      <c r="J2040" s="301">
        <f t="shared" si="215"/>
        <v>100</v>
      </c>
    </row>
    <row r="2041" spans="1:10" s="129" customFormat="1" ht="25.5" customHeight="1">
      <c r="A2041" s="133" t="s">
        <v>2271</v>
      </c>
      <c r="B2041" s="130" t="s">
        <v>2169</v>
      </c>
      <c r="C2041" s="130"/>
      <c r="D2041" s="133"/>
      <c r="E2041" s="133"/>
      <c r="F2041" s="159" t="s">
        <v>2272</v>
      </c>
      <c r="G2041" s="160">
        <f>0+G$2043+G$2044+G$2045+G$2046+G$2047+G$2048+G$2050+G$2051+G$2052</f>
        <v>650000</v>
      </c>
      <c r="H2041" s="160">
        <f>0+H$2043+H$2044+H$2045+H$2046+H$2047+H$2048+H$2050+H$2051+H$2052</f>
        <v>650000</v>
      </c>
      <c r="I2041" s="160">
        <f>0+I$2043+I$2044+I$2045+I$2046+I$2047+I$2048+I$2050+I$2051+I$2052</f>
        <v>538493.01</v>
      </c>
      <c r="J2041" s="299">
        <f t="shared" si="215"/>
        <v>82.84507846153846</v>
      </c>
    </row>
    <row r="2042" spans="1:10" s="129" customFormat="1" ht="12.75">
      <c r="A2042" s="133"/>
      <c r="B2042" s="130"/>
      <c r="C2042" s="130"/>
      <c r="D2042" s="133"/>
      <c r="E2042" s="133" t="s">
        <v>543</v>
      </c>
      <c r="F2042" s="131" t="s">
        <v>380</v>
      </c>
      <c r="G2042" s="160">
        <f>0+G$2043+G$2044+G$2045+G$2046+G$2047+G$2048</f>
        <v>548000</v>
      </c>
      <c r="H2042" s="160">
        <f>0+H$2043+H$2044+H$2045+H$2046+H$2047+H$2048</f>
        <v>546000</v>
      </c>
      <c r="I2042" s="160">
        <f>0+I$2043+I$2044+I$2045+I$2046+I$2047+I$2048</f>
        <v>436076.93000000005</v>
      </c>
      <c r="J2042" s="299">
        <f t="shared" si="215"/>
        <v>79.8675695970696</v>
      </c>
    </row>
    <row r="2043" spans="1:10" s="129" customFormat="1" ht="12.75">
      <c r="A2043" s="133"/>
      <c r="B2043" s="130"/>
      <c r="C2043" s="130" t="s">
        <v>19</v>
      </c>
      <c r="D2043" s="133" t="s">
        <v>2273</v>
      </c>
      <c r="E2043" s="270" t="s">
        <v>819</v>
      </c>
      <c r="F2043" s="131" t="s">
        <v>381</v>
      </c>
      <c r="G2043" s="161">
        <v>10000</v>
      </c>
      <c r="H2043" s="161">
        <v>10000</v>
      </c>
      <c r="I2043" s="132">
        <v>9281.5</v>
      </c>
      <c r="J2043" s="301">
        <f t="shared" si="215"/>
        <v>92.815</v>
      </c>
    </row>
    <row r="2044" spans="1:10" s="129" customFormat="1" ht="12.75">
      <c r="A2044" s="133"/>
      <c r="B2044" s="130"/>
      <c r="C2044" s="130" t="s">
        <v>19</v>
      </c>
      <c r="D2044" s="133" t="s">
        <v>2274</v>
      </c>
      <c r="E2044" s="270" t="s">
        <v>544</v>
      </c>
      <c r="F2044" s="131" t="s">
        <v>383</v>
      </c>
      <c r="G2044" s="161">
        <v>26000</v>
      </c>
      <c r="H2044" s="161">
        <v>26000</v>
      </c>
      <c r="I2044" s="132">
        <v>25855.2</v>
      </c>
      <c r="J2044" s="301">
        <f t="shared" si="215"/>
        <v>99.44307692307692</v>
      </c>
    </row>
    <row r="2045" spans="1:10" s="129" customFormat="1" ht="12.75">
      <c r="A2045" s="133"/>
      <c r="B2045" s="130"/>
      <c r="C2045" s="130" t="s">
        <v>19</v>
      </c>
      <c r="D2045" s="133" t="s">
        <v>2275</v>
      </c>
      <c r="E2045" s="270" t="s">
        <v>915</v>
      </c>
      <c r="F2045" s="131" t="s">
        <v>385</v>
      </c>
      <c r="G2045" s="161">
        <v>175000</v>
      </c>
      <c r="H2045" s="161">
        <v>175000</v>
      </c>
      <c r="I2045" s="132">
        <v>124275</v>
      </c>
      <c r="J2045" s="301">
        <f t="shared" si="215"/>
        <v>71.01428571428572</v>
      </c>
    </row>
    <row r="2046" spans="1:10" s="129" customFormat="1" ht="12.75">
      <c r="A2046" s="133"/>
      <c r="B2046" s="130"/>
      <c r="C2046" s="130" t="s">
        <v>19</v>
      </c>
      <c r="D2046" s="133" t="s">
        <v>1836</v>
      </c>
      <c r="E2046" s="270" t="s">
        <v>926</v>
      </c>
      <c r="F2046" s="131" t="s">
        <v>386</v>
      </c>
      <c r="G2046" s="161">
        <v>10000</v>
      </c>
      <c r="H2046" s="161">
        <v>10000</v>
      </c>
      <c r="I2046" s="132">
        <v>12375</v>
      </c>
      <c r="J2046" s="301">
        <f t="shared" si="215"/>
        <v>123.75</v>
      </c>
    </row>
    <row r="2047" spans="1:10" s="129" customFormat="1" ht="12.75">
      <c r="A2047" s="133"/>
      <c r="B2047" s="130"/>
      <c r="C2047" s="130" t="s">
        <v>19</v>
      </c>
      <c r="D2047" s="133" t="s">
        <v>2276</v>
      </c>
      <c r="E2047" s="270" t="s">
        <v>545</v>
      </c>
      <c r="F2047" s="131" t="s">
        <v>387</v>
      </c>
      <c r="G2047" s="161">
        <v>100000</v>
      </c>
      <c r="H2047" s="161">
        <v>100000</v>
      </c>
      <c r="I2047" s="132">
        <v>59310.23</v>
      </c>
      <c r="J2047" s="301">
        <f t="shared" si="215"/>
        <v>59.31023000000001</v>
      </c>
    </row>
    <row r="2048" spans="1:10" s="129" customFormat="1" ht="12.75">
      <c r="A2048" s="133"/>
      <c r="B2048" s="130"/>
      <c r="C2048" s="130" t="s">
        <v>2191</v>
      </c>
      <c r="D2048" s="133" t="s">
        <v>2277</v>
      </c>
      <c r="E2048" s="270" t="s">
        <v>572</v>
      </c>
      <c r="F2048" s="131" t="s">
        <v>389</v>
      </c>
      <c r="G2048" s="161">
        <v>227000</v>
      </c>
      <c r="H2048" s="161">
        <v>225000</v>
      </c>
      <c r="I2048" s="132">
        <v>204980</v>
      </c>
      <c r="J2048" s="301">
        <f aca="true" t="shared" si="219" ref="J2048:J2096">IF(OR($H2048=0,$I2048=0),"-",$I2048/$H2048*100)</f>
        <v>91.10222222222222</v>
      </c>
    </row>
    <row r="2049" spans="1:10" s="129" customFormat="1" ht="12.75">
      <c r="A2049" s="133"/>
      <c r="B2049" s="130"/>
      <c r="C2049" s="130"/>
      <c r="D2049" s="133"/>
      <c r="E2049" s="133" t="s">
        <v>550</v>
      </c>
      <c r="F2049" s="131" t="s">
        <v>391</v>
      </c>
      <c r="G2049" s="160">
        <f>0+G$2050+G$2051+G$2052</f>
        <v>102000</v>
      </c>
      <c r="H2049" s="160">
        <f>0+H$2050+H$2051+H$2052</f>
        <v>104000</v>
      </c>
      <c r="I2049" s="160">
        <f>0+I$2050+I$2051+I$2052</f>
        <v>102416.08</v>
      </c>
      <c r="J2049" s="299">
        <f t="shared" si="219"/>
        <v>98.477</v>
      </c>
    </row>
    <row r="2050" spans="1:10" s="129" customFormat="1" ht="12.75">
      <c r="A2050" s="133"/>
      <c r="B2050" s="130"/>
      <c r="C2050" s="130" t="s">
        <v>19</v>
      </c>
      <c r="D2050" s="133" t="s">
        <v>2278</v>
      </c>
      <c r="E2050" s="270" t="s">
        <v>1126</v>
      </c>
      <c r="F2050" s="131" t="s">
        <v>393</v>
      </c>
      <c r="G2050" s="161">
        <v>10000</v>
      </c>
      <c r="H2050" s="161">
        <v>10000</v>
      </c>
      <c r="I2050" s="132">
        <v>10000</v>
      </c>
      <c r="J2050" s="301">
        <f t="shared" si="219"/>
        <v>100</v>
      </c>
    </row>
    <row r="2051" spans="1:10" s="129" customFormat="1" ht="12.75">
      <c r="A2051" s="133"/>
      <c r="B2051" s="130"/>
      <c r="C2051" s="130" t="s">
        <v>19</v>
      </c>
      <c r="D2051" s="133" t="s">
        <v>2279</v>
      </c>
      <c r="E2051" s="270" t="s">
        <v>988</v>
      </c>
      <c r="F2051" s="131" t="s">
        <v>394</v>
      </c>
      <c r="G2051" s="161">
        <v>80000</v>
      </c>
      <c r="H2051" s="161">
        <v>82000</v>
      </c>
      <c r="I2051" s="132">
        <v>81755.23</v>
      </c>
      <c r="J2051" s="301">
        <f t="shared" si="219"/>
        <v>99.7015</v>
      </c>
    </row>
    <row r="2052" spans="1:10" s="129" customFormat="1" ht="12.75">
      <c r="A2052" s="133"/>
      <c r="B2052" s="130"/>
      <c r="C2052" s="130" t="s">
        <v>19</v>
      </c>
      <c r="D2052" s="133" t="s">
        <v>1873</v>
      </c>
      <c r="E2052" s="270" t="s">
        <v>551</v>
      </c>
      <c r="F2052" s="131" t="s">
        <v>391</v>
      </c>
      <c r="G2052" s="161">
        <v>12000</v>
      </c>
      <c r="H2052" s="161">
        <v>12000</v>
      </c>
      <c r="I2052" s="132">
        <v>10660.85</v>
      </c>
      <c r="J2052" s="301">
        <f t="shared" si="219"/>
        <v>88.84041666666667</v>
      </c>
    </row>
    <row r="2053" spans="1:10" s="129" customFormat="1" ht="38.25">
      <c r="A2053" s="133" t="s">
        <v>2280</v>
      </c>
      <c r="B2053" s="130" t="s">
        <v>2169</v>
      </c>
      <c r="C2053" s="130"/>
      <c r="D2053" s="133"/>
      <c r="E2053" s="133"/>
      <c r="F2053" s="159" t="s">
        <v>2281</v>
      </c>
      <c r="G2053" s="160">
        <f>0+G$2055+G$2056+G$2057+G$2058+G$2060+G$2061+G$2062+G$2064</f>
        <v>570000</v>
      </c>
      <c r="H2053" s="160">
        <f>0+H$2055+H$2056+H$2057+H$2058+H$2060+H$2061+H$2062+H$2064</f>
        <v>570000</v>
      </c>
      <c r="I2053" s="160">
        <f>0+I$2055+I$2056+I$2057+I$2058+I$2060+I$2061+I$2062+I$2064</f>
        <v>491579.93000000005</v>
      </c>
      <c r="J2053" s="299">
        <f t="shared" si="219"/>
        <v>86.24209298245616</v>
      </c>
    </row>
    <row r="2054" spans="1:10" s="129" customFormat="1" ht="12.75">
      <c r="A2054" s="133"/>
      <c r="B2054" s="130"/>
      <c r="C2054" s="130"/>
      <c r="D2054" s="133"/>
      <c r="E2054" s="133" t="s">
        <v>543</v>
      </c>
      <c r="F2054" s="131" t="s">
        <v>380</v>
      </c>
      <c r="G2054" s="160">
        <f>0+G$2055+G$2056+G$2057+G$2058</f>
        <v>473000</v>
      </c>
      <c r="H2054" s="160">
        <f>0+H$2055+H$2056+H$2057+H$2058</f>
        <v>473000</v>
      </c>
      <c r="I2054" s="160">
        <f>0+I$2055+I$2056+I$2057+I$2058</f>
        <v>409411.15</v>
      </c>
      <c r="J2054" s="299">
        <f t="shared" si="219"/>
        <v>86.55626849894293</v>
      </c>
    </row>
    <row r="2055" spans="1:10" s="129" customFormat="1" ht="12.75">
      <c r="A2055" s="133"/>
      <c r="B2055" s="130"/>
      <c r="C2055" s="130" t="s">
        <v>19</v>
      </c>
      <c r="D2055" s="133" t="s">
        <v>2282</v>
      </c>
      <c r="E2055" s="270" t="s">
        <v>819</v>
      </c>
      <c r="F2055" s="131" t="s">
        <v>381</v>
      </c>
      <c r="G2055" s="161">
        <v>8000</v>
      </c>
      <c r="H2055" s="161">
        <v>8000</v>
      </c>
      <c r="I2055" s="132">
        <v>7926.5</v>
      </c>
      <c r="J2055" s="301">
        <f t="shared" si="219"/>
        <v>99.08125</v>
      </c>
    </row>
    <row r="2056" spans="1:10" s="129" customFormat="1" ht="12.75">
      <c r="A2056" s="133"/>
      <c r="B2056" s="130"/>
      <c r="C2056" s="130" t="s">
        <v>2191</v>
      </c>
      <c r="D2056" s="133" t="s">
        <v>1944</v>
      </c>
      <c r="E2056" s="270" t="s">
        <v>915</v>
      </c>
      <c r="F2056" s="131" t="s">
        <v>385</v>
      </c>
      <c r="G2056" s="161">
        <v>200000</v>
      </c>
      <c r="H2056" s="161">
        <v>200000</v>
      </c>
      <c r="I2056" s="132">
        <v>161181.25</v>
      </c>
      <c r="J2056" s="301">
        <f t="shared" si="219"/>
        <v>80.590625</v>
      </c>
    </row>
    <row r="2057" spans="1:10" s="129" customFormat="1" ht="12.75">
      <c r="A2057" s="133"/>
      <c r="B2057" s="130"/>
      <c r="C2057" s="130" t="s">
        <v>19</v>
      </c>
      <c r="D2057" s="133" t="s">
        <v>1951</v>
      </c>
      <c r="E2057" s="270" t="s">
        <v>545</v>
      </c>
      <c r="F2057" s="131" t="s">
        <v>387</v>
      </c>
      <c r="G2057" s="161">
        <v>35000</v>
      </c>
      <c r="H2057" s="161">
        <v>35000</v>
      </c>
      <c r="I2057" s="132">
        <v>24288.4</v>
      </c>
      <c r="J2057" s="301">
        <f t="shared" si="219"/>
        <v>69.39542857142857</v>
      </c>
    </row>
    <row r="2058" spans="1:10" s="129" customFormat="1" ht="12.75">
      <c r="A2058" s="133"/>
      <c r="B2058" s="130"/>
      <c r="C2058" s="130" t="s">
        <v>2191</v>
      </c>
      <c r="D2058" s="133" t="s">
        <v>2283</v>
      </c>
      <c r="E2058" s="270" t="s">
        <v>572</v>
      </c>
      <c r="F2058" s="131" t="s">
        <v>389</v>
      </c>
      <c r="G2058" s="161">
        <v>230000</v>
      </c>
      <c r="H2058" s="161">
        <v>230000</v>
      </c>
      <c r="I2058" s="132">
        <v>216015</v>
      </c>
      <c r="J2058" s="301">
        <f t="shared" si="219"/>
        <v>93.91956521739131</v>
      </c>
    </row>
    <row r="2059" spans="1:10" s="129" customFormat="1" ht="12.75">
      <c r="A2059" s="133"/>
      <c r="B2059" s="130"/>
      <c r="C2059" s="130"/>
      <c r="D2059" s="133"/>
      <c r="E2059" s="133" t="s">
        <v>550</v>
      </c>
      <c r="F2059" s="131" t="s">
        <v>391</v>
      </c>
      <c r="G2059" s="160">
        <f>0+G$2060+G$2061+G$2062</f>
        <v>60000</v>
      </c>
      <c r="H2059" s="160">
        <f>0+H$2060+H$2061+H$2062</f>
        <v>60000</v>
      </c>
      <c r="I2059" s="160">
        <f>0+I$2060+I$2061+I$2062</f>
        <v>55168.78</v>
      </c>
      <c r="J2059" s="299">
        <f t="shared" si="219"/>
        <v>91.94796666666667</v>
      </c>
    </row>
    <row r="2060" spans="1:10" s="129" customFormat="1" ht="12.75">
      <c r="A2060" s="133"/>
      <c r="B2060" s="130"/>
      <c r="C2060" s="130" t="s">
        <v>19</v>
      </c>
      <c r="D2060" s="133" t="s">
        <v>1970</v>
      </c>
      <c r="E2060" s="270" t="s">
        <v>1126</v>
      </c>
      <c r="F2060" s="131" t="s">
        <v>393</v>
      </c>
      <c r="G2060" s="161">
        <v>25000</v>
      </c>
      <c r="H2060" s="161">
        <v>25000</v>
      </c>
      <c r="I2060" s="132">
        <v>25000</v>
      </c>
      <c r="J2060" s="301">
        <f t="shared" si="219"/>
        <v>100</v>
      </c>
    </row>
    <row r="2061" spans="1:10" s="129" customFormat="1" ht="12.75">
      <c r="A2061" s="133"/>
      <c r="B2061" s="130"/>
      <c r="C2061" s="130" t="s">
        <v>19</v>
      </c>
      <c r="D2061" s="133" t="s">
        <v>1995</v>
      </c>
      <c r="E2061" s="270" t="s">
        <v>988</v>
      </c>
      <c r="F2061" s="131" t="s">
        <v>394</v>
      </c>
      <c r="G2061" s="161">
        <v>30000</v>
      </c>
      <c r="H2061" s="161">
        <v>30000</v>
      </c>
      <c r="I2061" s="132">
        <v>29218.78</v>
      </c>
      <c r="J2061" s="301">
        <f t="shared" si="219"/>
        <v>97.39593333333333</v>
      </c>
    </row>
    <row r="2062" spans="1:10" s="129" customFormat="1" ht="12.75">
      <c r="A2062" s="133"/>
      <c r="B2062" s="130"/>
      <c r="C2062" s="130" t="s">
        <v>19</v>
      </c>
      <c r="D2062" s="133" t="s">
        <v>2284</v>
      </c>
      <c r="E2062" s="270" t="s">
        <v>551</v>
      </c>
      <c r="F2062" s="131" t="s">
        <v>391</v>
      </c>
      <c r="G2062" s="161">
        <v>5000</v>
      </c>
      <c r="H2062" s="161">
        <v>5000</v>
      </c>
      <c r="I2062" s="132">
        <v>950</v>
      </c>
      <c r="J2062" s="301">
        <f t="shared" si="219"/>
        <v>19</v>
      </c>
    </row>
    <row r="2063" spans="1:10" s="129" customFormat="1" ht="12.75">
      <c r="A2063" s="133"/>
      <c r="B2063" s="130"/>
      <c r="C2063" s="130"/>
      <c r="D2063" s="133"/>
      <c r="E2063" s="133" t="s">
        <v>552</v>
      </c>
      <c r="F2063" s="131" t="s">
        <v>268</v>
      </c>
      <c r="G2063" s="160">
        <f>0+G$2064</f>
        <v>37000</v>
      </c>
      <c r="H2063" s="160">
        <f>0+H$2064</f>
        <v>37000</v>
      </c>
      <c r="I2063" s="160">
        <f>0+I$2064</f>
        <v>27000</v>
      </c>
      <c r="J2063" s="299">
        <f t="shared" si="219"/>
        <v>72.97297297297297</v>
      </c>
    </row>
    <row r="2064" spans="1:10" s="129" customFormat="1" ht="12.75">
      <c r="A2064" s="133"/>
      <c r="B2064" s="130"/>
      <c r="C2064" s="130" t="s">
        <v>19</v>
      </c>
      <c r="D2064" s="133" t="s">
        <v>2285</v>
      </c>
      <c r="E2064" s="270" t="s">
        <v>553</v>
      </c>
      <c r="F2064" s="131" t="s">
        <v>425</v>
      </c>
      <c r="G2064" s="161">
        <v>37000</v>
      </c>
      <c r="H2064" s="161">
        <v>37000</v>
      </c>
      <c r="I2064" s="132">
        <v>27000</v>
      </c>
      <c r="J2064" s="301">
        <f t="shared" si="219"/>
        <v>72.97297297297297</v>
      </c>
    </row>
    <row r="2065" spans="1:10" s="129" customFormat="1" ht="25.5">
      <c r="A2065" s="133" t="s">
        <v>2286</v>
      </c>
      <c r="B2065" s="130" t="s">
        <v>2169</v>
      </c>
      <c r="C2065" s="130"/>
      <c r="D2065" s="133"/>
      <c r="E2065" s="133"/>
      <c r="F2065" s="159" t="s">
        <v>2287</v>
      </c>
      <c r="G2065" s="160">
        <f>0+G$2067+G$2068+G$2070</f>
        <v>285000</v>
      </c>
      <c r="H2065" s="160">
        <f>0+H$2067+H$2068+H$2070</f>
        <v>285000</v>
      </c>
      <c r="I2065" s="160">
        <f>0+I$2067+I$2068+I$2070</f>
        <v>253869.16999999998</v>
      </c>
      <c r="J2065" s="299">
        <f t="shared" si="219"/>
        <v>89.07690175438596</v>
      </c>
    </row>
    <row r="2066" spans="1:10" s="129" customFormat="1" ht="12.75">
      <c r="A2066" s="133"/>
      <c r="B2066" s="130"/>
      <c r="C2066" s="130"/>
      <c r="D2066" s="133"/>
      <c r="E2066" s="133" t="s">
        <v>543</v>
      </c>
      <c r="F2066" s="131" t="s">
        <v>380</v>
      </c>
      <c r="G2066" s="160">
        <f>0+G$2067+G$2068</f>
        <v>215000</v>
      </c>
      <c r="H2066" s="160">
        <f>0+H$2067+H$2068</f>
        <v>215000</v>
      </c>
      <c r="I2066" s="160">
        <f>0+I$2067+I$2068</f>
        <v>183869.16999999998</v>
      </c>
      <c r="J2066" s="299">
        <f t="shared" si="219"/>
        <v>85.5205441860465</v>
      </c>
    </row>
    <row r="2067" spans="1:10" s="129" customFormat="1" ht="12.75">
      <c r="A2067" s="133"/>
      <c r="B2067" s="130"/>
      <c r="C2067" s="130" t="s">
        <v>421</v>
      </c>
      <c r="D2067" s="133" t="s">
        <v>2288</v>
      </c>
      <c r="E2067" s="270" t="s">
        <v>545</v>
      </c>
      <c r="F2067" s="131" t="s">
        <v>387</v>
      </c>
      <c r="G2067" s="161">
        <v>65000</v>
      </c>
      <c r="H2067" s="161">
        <v>65000</v>
      </c>
      <c r="I2067" s="132">
        <v>52480.17</v>
      </c>
      <c r="J2067" s="301">
        <f t="shared" si="219"/>
        <v>80.73872307692307</v>
      </c>
    </row>
    <row r="2068" spans="1:10" s="129" customFormat="1" ht="12.75">
      <c r="A2068" s="133"/>
      <c r="B2068" s="130"/>
      <c r="C2068" s="130" t="s">
        <v>2289</v>
      </c>
      <c r="D2068" s="133" t="s">
        <v>2290</v>
      </c>
      <c r="E2068" s="270" t="s">
        <v>572</v>
      </c>
      <c r="F2068" s="131" t="s">
        <v>389</v>
      </c>
      <c r="G2068" s="161">
        <v>150000</v>
      </c>
      <c r="H2068" s="161">
        <v>150000</v>
      </c>
      <c r="I2068" s="132">
        <v>131389</v>
      </c>
      <c r="J2068" s="301">
        <f t="shared" si="219"/>
        <v>87.59266666666666</v>
      </c>
    </row>
    <row r="2069" spans="1:10" s="129" customFormat="1" ht="12.75">
      <c r="A2069" s="133"/>
      <c r="B2069" s="130"/>
      <c r="C2069" s="130"/>
      <c r="D2069" s="133"/>
      <c r="E2069" s="133" t="s">
        <v>552</v>
      </c>
      <c r="F2069" s="131" t="s">
        <v>268</v>
      </c>
      <c r="G2069" s="160">
        <f>0+G$2070</f>
        <v>70000</v>
      </c>
      <c r="H2069" s="160">
        <f>0+H$2070</f>
        <v>70000</v>
      </c>
      <c r="I2069" s="160">
        <f>0+I$2070</f>
        <v>70000</v>
      </c>
      <c r="J2069" s="299">
        <f t="shared" si="219"/>
        <v>100</v>
      </c>
    </row>
    <row r="2070" spans="1:10" s="129" customFormat="1" ht="12.75">
      <c r="A2070" s="133"/>
      <c r="B2070" s="130"/>
      <c r="C2070" s="130" t="s">
        <v>421</v>
      </c>
      <c r="D2070" s="133" t="s">
        <v>2291</v>
      </c>
      <c r="E2070" s="270" t="s">
        <v>553</v>
      </c>
      <c r="F2070" s="131" t="s">
        <v>425</v>
      </c>
      <c r="G2070" s="161">
        <v>70000</v>
      </c>
      <c r="H2070" s="161">
        <v>70000</v>
      </c>
      <c r="I2070" s="132">
        <v>70000</v>
      </c>
      <c r="J2070" s="301">
        <f t="shared" si="219"/>
        <v>100</v>
      </c>
    </row>
    <row r="2071" spans="1:10" s="129" customFormat="1" ht="12.75">
      <c r="A2071" s="133" t="s">
        <v>2292</v>
      </c>
      <c r="B2071" s="130"/>
      <c r="C2071" s="130"/>
      <c r="D2071" s="133"/>
      <c r="E2071" s="133"/>
      <c r="F2071" s="159" t="s">
        <v>2293</v>
      </c>
      <c r="G2071" s="160">
        <f>0+G$2072+G$2076+G$2080+G$2084+G$2088+G$2091+G$2094</f>
        <v>564700</v>
      </c>
      <c r="H2071" s="160">
        <f>0+H$2072+H$2076+H$2080+H$2084+H$2088+H$2091+H$2094</f>
        <v>564700</v>
      </c>
      <c r="I2071" s="160">
        <f>0+I$2072+I$2076+I$2080+I$2084+I$2088+I$2091+I$2094</f>
        <v>471214.99</v>
      </c>
      <c r="J2071" s="299">
        <f t="shared" si="219"/>
        <v>83.44519036656631</v>
      </c>
    </row>
    <row r="2072" spans="1:10" s="129" customFormat="1" ht="12.75">
      <c r="A2072" s="133" t="s">
        <v>2294</v>
      </c>
      <c r="B2072" s="130" t="s">
        <v>2181</v>
      </c>
      <c r="C2072" s="130"/>
      <c r="D2072" s="133"/>
      <c r="E2072" s="133"/>
      <c r="F2072" s="133" t="s">
        <v>2295</v>
      </c>
      <c r="G2072" s="160">
        <f aca="true" t="shared" si="220" ref="G2072:I2073">0+G$2074+G$2075</f>
        <v>23000</v>
      </c>
      <c r="H2072" s="160">
        <f t="shared" si="220"/>
        <v>23000</v>
      </c>
      <c r="I2072" s="160">
        <f t="shared" si="220"/>
        <v>11300</v>
      </c>
      <c r="J2072" s="299">
        <f t="shared" si="219"/>
        <v>49.130434782608695</v>
      </c>
    </row>
    <row r="2073" spans="1:10" s="129" customFormat="1" ht="12.75">
      <c r="A2073" s="133"/>
      <c r="B2073" s="130"/>
      <c r="C2073" s="130"/>
      <c r="D2073" s="133"/>
      <c r="E2073" s="133" t="s">
        <v>552</v>
      </c>
      <c r="F2073" s="131" t="s">
        <v>268</v>
      </c>
      <c r="G2073" s="160">
        <f t="shared" si="220"/>
        <v>23000</v>
      </c>
      <c r="H2073" s="160">
        <f t="shared" si="220"/>
        <v>23000</v>
      </c>
      <c r="I2073" s="160">
        <f t="shared" si="220"/>
        <v>11300</v>
      </c>
      <c r="J2073" s="299">
        <f t="shared" si="219"/>
        <v>49.130434782608695</v>
      </c>
    </row>
    <row r="2074" spans="1:10" s="129" customFormat="1" ht="12.75">
      <c r="A2074" s="133"/>
      <c r="B2074" s="130"/>
      <c r="C2074" s="130" t="s">
        <v>19</v>
      </c>
      <c r="D2074" s="133" t="s">
        <v>2296</v>
      </c>
      <c r="E2074" s="270" t="s">
        <v>553</v>
      </c>
      <c r="F2074" s="131" t="s">
        <v>425</v>
      </c>
      <c r="G2074" s="161">
        <v>20000</v>
      </c>
      <c r="H2074" s="161">
        <v>20000</v>
      </c>
      <c r="I2074" s="132">
        <v>11300</v>
      </c>
      <c r="J2074" s="301">
        <f t="shared" si="219"/>
        <v>56.49999999999999</v>
      </c>
    </row>
    <row r="2075" spans="1:10" s="129" customFormat="1" ht="12.75">
      <c r="A2075" s="133"/>
      <c r="B2075" s="130"/>
      <c r="C2075" s="130" t="s">
        <v>19</v>
      </c>
      <c r="D2075" s="133" t="s">
        <v>2297</v>
      </c>
      <c r="E2075" s="270" t="s">
        <v>1319</v>
      </c>
      <c r="F2075" s="131" t="s">
        <v>426</v>
      </c>
      <c r="G2075" s="161">
        <v>3000</v>
      </c>
      <c r="H2075" s="161">
        <v>3000</v>
      </c>
      <c r="I2075" s="132">
        <v>0</v>
      </c>
      <c r="J2075" s="301" t="str">
        <f t="shared" si="219"/>
        <v>-</v>
      </c>
    </row>
    <row r="2076" spans="1:10" s="129" customFormat="1" ht="25.5">
      <c r="A2076" s="133" t="s">
        <v>2298</v>
      </c>
      <c r="B2076" s="130" t="s">
        <v>2169</v>
      </c>
      <c r="C2076" s="130"/>
      <c r="D2076" s="133"/>
      <c r="E2076" s="133"/>
      <c r="F2076" s="159" t="s">
        <v>2299</v>
      </c>
      <c r="G2076" s="160">
        <f aca="true" t="shared" si="221" ref="G2076:I2077">0+G$2078+G$2079</f>
        <v>205000</v>
      </c>
      <c r="H2076" s="160">
        <f t="shared" si="221"/>
        <v>205000</v>
      </c>
      <c r="I2076" s="160">
        <f t="shared" si="221"/>
        <v>142629.51</v>
      </c>
      <c r="J2076" s="299">
        <f t="shared" si="219"/>
        <v>69.57537073170732</v>
      </c>
    </row>
    <row r="2077" spans="1:10" s="129" customFormat="1" ht="12.75">
      <c r="A2077" s="133"/>
      <c r="B2077" s="130"/>
      <c r="C2077" s="130"/>
      <c r="D2077" s="133"/>
      <c r="E2077" s="133" t="s">
        <v>552</v>
      </c>
      <c r="F2077" s="131" t="s">
        <v>268</v>
      </c>
      <c r="G2077" s="160">
        <f t="shared" si="221"/>
        <v>205000</v>
      </c>
      <c r="H2077" s="160">
        <f t="shared" si="221"/>
        <v>205000</v>
      </c>
      <c r="I2077" s="160">
        <f t="shared" si="221"/>
        <v>142629.51</v>
      </c>
      <c r="J2077" s="299">
        <f t="shared" si="219"/>
        <v>69.57537073170732</v>
      </c>
    </row>
    <row r="2078" spans="1:10" s="129" customFormat="1" ht="12.75">
      <c r="A2078" s="133"/>
      <c r="B2078" s="130"/>
      <c r="C2078" s="130" t="s">
        <v>19</v>
      </c>
      <c r="D2078" s="133" t="s">
        <v>2300</v>
      </c>
      <c r="E2078" s="270" t="s">
        <v>553</v>
      </c>
      <c r="F2078" s="131" t="s">
        <v>425</v>
      </c>
      <c r="G2078" s="161">
        <v>185000</v>
      </c>
      <c r="H2078" s="161">
        <v>185000</v>
      </c>
      <c r="I2078" s="132">
        <v>132739.51</v>
      </c>
      <c r="J2078" s="301">
        <f t="shared" si="219"/>
        <v>71.75108648648649</v>
      </c>
    </row>
    <row r="2079" spans="1:10" s="129" customFormat="1" ht="12.75">
      <c r="A2079" s="133"/>
      <c r="B2079" s="130"/>
      <c r="C2079" s="130" t="s">
        <v>19</v>
      </c>
      <c r="D2079" s="133" t="s">
        <v>2001</v>
      </c>
      <c r="E2079" s="270" t="s">
        <v>1319</v>
      </c>
      <c r="F2079" s="131" t="s">
        <v>426</v>
      </c>
      <c r="G2079" s="161">
        <v>20000</v>
      </c>
      <c r="H2079" s="161">
        <v>20000</v>
      </c>
      <c r="I2079" s="132">
        <v>9890</v>
      </c>
      <c r="J2079" s="301">
        <f t="shared" si="219"/>
        <v>49.45</v>
      </c>
    </row>
    <row r="2080" spans="1:10" s="129" customFormat="1" ht="12.75">
      <c r="A2080" s="133" t="s">
        <v>2301</v>
      </c>
      <c r="B2080" s="130" t="s">
        <v>1907</v>
      </c>
      <c r="C2080" s="130"/>
      <c r="D2080" s="133"/>
      <c r="E2080" s="133"/>
      <c r="F2080" s="159" t="s">
        <v>2302</v>
      </c>
      <c r="G2080" s="160">
        <f aca="true" t="shared" si="222" ref="G2080:I2081">0+G$2082+G$2083</f>
        <v>79000</v>
      </c>
      <c r="H2080" s="160">
        <f t="shared" si="222"/>
        <v>79000</v>
      </c>
      <c r="I2080" s="160">
        <f t="shared" si="222"/>
        <v>72000</v>
      </c>
      <c r="J2080" s="299">
        <f t="shared" si="219"/>
        <v>91.13924050632912</v>
      </c>
    </row>
    <row r="2081" spans="1:10" s="129" customFormat="1" ht="12.75">
      <c r="A2081" s="133"/>
      <c r="B2081" s="130"/>
      <c r="C2081" s="130"/>
      <c r="D2081" s="133"/>
      <c r="E2081" s="133" t="s">
        <v>552</v>
      </c>
      <c r="F2081" s="131" t="s">
        <v>268</v>
      </c>
      <c r="G2081" s="160">
        <f t="shared" si="222"/>
        <v>79000</v>
      </c>
      <c r="H2081" s="160">
        <f t="shared" si="222"/>
        <v>79000</v>
      </c>
      <c r="I2081" s="160">
        <f t="shared" si="222"/>
        <v>72000</v>
      </c>
      <c r="J2081" s="299">
        <f t="shared" si="219"/>
        <v>91.13924050632912</v>
      </c>
    </row>
    <row r="2082" spans="1:10" s="129" customFormat="1" ht="12.75">
      <c r="A2082" s="133"/>
      <c r="B2082" s="130"/>
      <c r="C2082" s="130" t="s">
        <v>19</v>
      </c>
      <c r="D2082" s="133" t="s">
        <v>2022</v>
      </c>
      <c r="E2082" s="270" t="s">
        <v>553</v>
      </c>
      <c r="F2082" s="131" t="s">
        <v>425</v>
      </c>
      <c r="G2082" s="161">
        <v>75000</v>
      </c>
      <c r="H2082" s="161">
        <v>75000</v>
      </c>
      <c r="I2082" s="132">
        <v>69000</v>
      </c>
      <c r="J2082" s="301">
        <f t="shared" si="219"/>
        <v>92</v>
      </c>
    </row>
    <row r="2083" spans="1:10" s="129" customFormat="1" ht="12.75">
      <c r="A2083" s="133"/>
      <c r="B2083" s="130"/>
      <c r="C2083" s="130" t="s">
        <v>19</v>
      </c>
      <c r="D2083" s="133" t="s">
        <v>2027</v>
      </c>
      <c r="E2083" s="270" t="s">
        <v>1319</v>
      </c>
      <c r="F2083" s="131" t="s">
        <v>426</v>
      </c>
      <c r="G2083" s="161">
        <v>4000</v>
      </c>
      <c r="H2083" s="161">
        <v>4000</v>
      </c>
      <c r="I2083" s="132">
        <v>3000</v>
      </c>
      <c r="J2083" s="301">
        <f t="shared" si="219"/>
        <v>75</v>
      </c>
    </row>
    <row r="2084" spans="1:10" s="129" customFormat="1" ht="12.75">
      <c r="A2084" s="133" t="s">
        <v>2303</v>
      </c>
      <c r="B2084" s="130" t="s">
        <v>1907</v>
      </c>
      <c r="C2084" s="130"/>
      <c r="D2084" s="133"/>
      <c r="E2084" s="133"/>
      <c r="F2084" s="159" t="s">
        <v>2304</v>
      </c>
      <c r="G2084" s="160">
        <f aca="true" t="shared" si="223" ref="G2084:I2085">0+G$2086+G$2087</f>
        <v>79000</v>
      </c>
      <c r="H2084" s="160">
        <f t="shared" si="223"/>
        <v>79000</v>
      </c>
      <c r="I2084" s="160">
        <f t="shared" si="223"/>
        <v>66724.98000000001</v>
      </c>
      <c r="J2084" s="299">
        <f t="shared" si="219"/>
        <v>84.46200000000002</v>
      </c>
    </row>
    <row r="2085" spans="1:10" s="129" customFormat="1" ht="12.75">
      <c r="A2085" s="133"/>
      <c r="B2085" s="130"/>
      <c r="C2085" s="130"/>
      <c r="D2085" s="133"/>
      <c r="E2085" s="133" t="s">
        <v>552</v>
      </c>
      <c r="F2085" s="131" t="s">
        <v>268</v>
      </c>
      <c r="G2085" s="160">
        <f t="shared" si="223"/>
        <v>79000</v>
      </c>
      <c r="H2085" s="160">
        <f t="shared" si="223"/>
        <v>79000</v>
      </c>
      <c r="I2085" s="160">
        <f t="shared" si="223"/>
        <v>66724.98000000001</v>
      </c>
      <c r="J2085" s="299">
        <f t="shared" si="219"/>
        <v>84.46200000000002</v>
      </c>
    </row>
    <row r="2086" spans="1:10" s="129" customFormat="1" ht="12.75">
      <c r="A2086" s="133"/>
      <c r="B2086" s="130"/>
      <c r="C2086" s="130" t="s">
        <v>19</v>
      </c>
      <c r="D2086" s="133" t="s">
        <v>2305</v>
      </c>
      <c r="E2086" s="270" t="s">
        <v>553</v>
      </c>
      <c r="F2086" s="131" t="s">
        <v>425</v>
      </c>
      <c r="G2086" s="161">
        <v>75000</v>
      </c>
      <c r="H2086" s="161">
        <v>75000</v>
      </c>
      <c r="I2086" s="132">
        <v>63724.98</v>
      </c>
      <c r="J2086" s="301">
        <f t="shared" si="219"/>
        <v>84.96664</v>
      </c>
    </row>
    <row r="2087" spans="1:10" s="129" customFormat="1" ht="12.75">
      <c r="A2087" s="133"/>
      <c r="B2087" s="130"/>
      <c r="C2087" s="130" t="s">
        <v>19</v>
      </c>
      <c r="D2087" s="133" t="s">
        <v>2306</v>
      </c>
      <c r="E2087" s="270" t="s">
        <v>1319</v>
      </c>
      <c r="F2087" s="131" t="s">
        <v>426</v>
      </c>
      <c r="G2087" s="161">
        <v>4000</v>
      </c>
      <c r="H2087" s="161">
        <v>4000</v>
      </c>
      <c r="I2087" s="132">
        <v>3000</v>
      </c>
      <c r="J2087" s="301">
        <f t="shared" si="219"/>
        <v>75</v>
      </c>
    </row>
    <row r="2088" spans="1:10" s="129" customFormat="1" ht="25.5">
      <c r="A2088" s="133" t="s">
        <v>2307</v>
      </c>
      <c r="B2088" s="130" t="s">
        <v>1080</v>
      </c>
      <c r="C2088" s="130"/>
      <c r="D2088" s="133"/>
      <c r="E2088" s="133"/>
      <c r="F2088" s="159" t="s">
        <v>2709</v>
      </c>
      <c r="G2088" s="160">
        <f aca="true" t="shared" si="224" ref="G2088:I2089">0+G$2090</f>
        <v>25000</v>
      </c>
      <c r="H2088" s="160">
        <f t="shared" si="224"/>
        <v>25000</v>
      </c>
      <c r="I2088" s="160">
        <f t="shared" si="224"/>
        <v>25000</v>
      </c>
      <c r="J2088" s="299">
        <f t="shared" si="219"/>
        <v>100</v>
      </c>
    </row>
    <row r="2089" spans="1:10" s="129" customFormat="1" ht="12.75">
      <c r="A2089" s="133"/>
      <c r="B2089" s="130"/>
      <c r="C2089" s="130"/>
      <c r="D2089" s="133"/>
      <c r="E2089" s="133" t="s">
        <v>552</v>
      </c>
      <c r="F2089" s="131" t="s">
        <v>268</v>
      </c>
      <c r="G2089" s="160">
        <f t="shared" si="224"/>
        <v>25000</v>
      </c>
      <c r="H2089" s="160">
        <f t="shared" si="224"/>
        <v>25000</v>
      </c>
      <c r="I2089" s="160">
        <f t="shared" si="224"/>
        <v>25000</v>
      </c>
      <c r="J2089" s="299">
        <f t="shared" si="219"/>
        <v>100</v>
      </c>
    </row>
    <row r="2090" spans="1:10" s="129" customFormat="1" ht="12.75">
      <c r="A2090" s="133"/>
      <c r="B2090" s="130"/>
      <c r="C2090" s="130" t="s">
        <v>19</v>
      </c>
      <c r="D2090" s="133" t="s">
        <v>2308</v>
      </c>
      <c r="E2090" s="270" t="s">
        <v>553</v>
      </c>
      <c r="F2090" s="131" t="s">
        <v>425</v>
      </c>
      <c r="G2090" s="161">
        <v>25000</v>
      </c>
      <c r="H2090" s="161">
        <v>25000</v>
      </c>
      <c r="I2090" s="132">
        <v>25000</v>
      </c>
      <c r="J2090" s="301">
        <f t="shared" si="219"/>
        <v>100</v>
      </c>
    </row>
    <row r="2091" spans="1:10" s="129" customFormat="1" ht="25.5">
      <c r="A2091" s="133" t="s">
        <v>2309</v>
      </c>
      <c r="B2091" s="130" t="s">
        <v>2169</v>
      </c>
      <c r="C2091" s="130"/>
      <c r="D2091" s="133"/>
      <c r="E2091" s="133"/>
      <c r="F2091" s="159" t="s">
        <v>2310</v>
      </c>
      <c r="G2091" s="160">
        <f aca="true" t="shared" si="225" ref="G2091:I2092">0+G$2093</f>
        <v>96000</v>
      </c>
      <c r="H2091" s="160">
        <f t="shared" si="225"/>
        <v>96000</v>
      </c>
      <c r="I2091" s="160">
        <f t="shared" si="225"/>
        <v>96000</v>
      </c>
      <c r="J2091" s="299">
        <f t="shared" si="219"/>
        <v>100</v>
      </c>
    </row>
    <row r="2092" spans="1:10" s="129" customFormat="1" ht="12.75">
      <c r="A2092" s="133"/>
      <c r="B2092" s="130"/>
      <c r="C2092" s="130"/>
      <c r="D2092" s="133"/>
      <c r="E2092" s="133" t="s">
        <v>552</v>
      </c>
      <c r="F2092" s="131" t="s">
        <v>268</v>
      </c>
      <c r="G2092" s="160">
        <f t="shared" si="225"/>
        <v>96000</v>
      </c>
      <c r="H2092" s="160">
        <f t="shared" si="225"/>
        <v>96000</v>
      </c>
      <c r="I2092" s="160">
        <f t="shared" si="225"/>
        <v>96000</v>
      </c>
      <c r="J2092" s="299">
        <f t="shared" si="219"/>
        <v>100</v>
      </c>
    </row>
    <row r="2093" spans="1:10" s="129" customFormat="1" ht="12.75">
      <c r="A2093" s="133"/>
      <c r="B2093" s="130"/>
      <c r="C2093" s="130" t="s">
        <v>44</v>
      </c>
      <c r="D2093" s="133" t="s">
        <v>2311</v>
      </c>
      <c r="E2093" s="270" t="s">
        <v>553</v>
      </c>
      <c r="F2093" s="131" t="s">
        <v>425</v>
      </c>
      <c r="G2093" s="161">
        <v>96000</v>
      </c>
      <c r="H2093" s="161">
        <v>96000</v>
      </c>
      <c r="I2093" s="132">
        <v>96000</v>
      </c>
      <c r="J2093" s="301">
        <f t="shared" si="219"/>
        <v>100</v>
      </c>
    </row>
    <row r="2094" spans="1:10" s="129" customFormat="1" ht="12.75">
      <c r="A2094" s="133" t="s">
        <v>2312</v>
      </c>
      <c r="B2094" s="130" t="s">
        <v>1876</v>
      </c>
      <c r="C2094" s="130"/>
      <c r="D2094" s="133"/>
      <c r="E2094" s="133"/>
      <c r="F2094" s="159" t="s">
        <v>2313</v>
      </c>
      <c r="G2094" s="160">
        <f aca="true" t="shared" si="226" ref="G2094:I2095">0+G$2096</f>
        <v>57700</v>
      </c>
      <c r="H2094" s="160">
        <f t="shared" si="226"/>
        <v>57700</v>
      </c>
      <c r="I2094" s="160">
        <f t="shared" si="226"/>
        <v>57560.5</v>
      </c>
      <c r="J2094" s="299">
        <f t="shared" si="219"/>
        <v>99.75823223570191</v>
      </c>
    </row>
    <row r="2095" spans="1:10" s="129" customFormat="1" ht="12.75">
      <c r="A2095" s="133"/>
      <c r="B2095" s="130"/>
      <c r="C2095" s="130"/>
      <c r="D2095" s="133"/>
      <c r="E2095" s="133" t="s">
        <v>1212</v>
      </c>
      <c r="F2095" s="131" t="s">
        <v>278</v>
      </c>
      <c r="G2095" s="160">
        <f t="shared" si="226"/>
        <v>57700</v>
      </c>
      <c r="H2095" s="160">
        <f t="shared" si="226"/>
        <v>57700</v>
      </c>
      <c r="I2095" s="160">
        <f t="shared" si="226"/>
        <v>57560.5</v>
      </c>
      <c r="J2095" s="299">
        <f t="shared" si="219"/>
        <v>99.75823223570191</v>
      </c>
    </row>
    <row r="2096" spans="1:10" s="129" customFormat="1" ht="12.75">
      <c r="A2096" s="133"/>
      <c r="B2096" s="130"/>
      <c r="C2096" s="130" t="s">
        <v>2314</v>
      </c>
      <c r="D2096" s="133" t="s">
        <v>2315</v>
      </c>
      <c r="E2096" s="270" t="s">
        <v>1280</v>
      </c>
      <c r="F2096" s="131" t="s">
        <v>427</v>
      </c>
      <c r="G2096" s="161">
        <v>57700</v>
      </c>
      <c r="H2096" s="161">
        <v>57700</v>
      </c>
      <c r="I2096" s="132">
        <v>57560.5</v>
      </c>
      <c r="J2096" s="301">
        <f t="shared" si="219"/>
        <v>99.75823223570191</v>
      </c>
    </row>
    <row r="2097" spans="1:10" s="129" customFormat="1" ht="6.75" customHeight="1">
      <c r="A2097" s="133"/>
      <c r="B2097" s="130"/>
      <c r="C2097" s="130"/>
      <c r="D2097" s="133"/>
      <c r="E2097" s="270"/>
      <c r="F2097" s="131"/>
      <c r="G2097" s="161"/>
      <c r="H2097" s="161"/>
      <c r="I2097" s="132"/>
      <c r="J2097" s="301"/>
    </row>
    <row r="2098" spans="1:10" s="129" customFormat="1" ht="25.5">
      <c r="A2098" s="266" t="s">
        <v>2661</v>
      </c>
      <c r="B2098" s="267"/>
      <c r="C2098" s="267"/>
      <c r="D2098" s="266"/>
      <c r="E2098" s="266"/>
      <c r="F2098" s="268" t="s">
        <v>2663</v>
      </c>
      <c r="G2098" s="269">
        <f>G2100</f>
        <v>15140000</v>
      </c>
      <c r="H2098" s="269">
        <f>H2100</f>
        <v>15140000</v>
      </c>
      <c r="I2098" s="269">
        <f>I2100</f>
        <v>13239885.27</v>
      </c>
      <c r="J2098" s="298">
        <f aca="true" t="shared" si="227" ref="J2098:J2155">IF(OR($H2098=0,$I2098=0),"-",$I2098/$H2098*100)</f>
        <v>87.44970455746368</v>
      </c>
    </row>
    <row r="2099" spans="1:10" s="129" customFormat="1" ht="6.75" customHeight="1">
      <c r="A2099" s="133"/>
      <c r="B2099" s="130"/>
      <c r="C2099" s="130"/>
      <c r="D2099" s="133"/>
      <c r="E2099" s="133"/>
      <c r="F2099" s="159"/>
      <c r="G2099" s="160"/>
      <c r="H2099" s="160"/>
      <c r="I2099" s="160"/>
      <c r="J2099" s="299"/>
    </row>
    <row r="2100" spans="1:10" s="129" customFormat="1" ht="12.75">
      <c r="A2100" s="266" t="s">
        <v>2662</v>
      </c>
      <c r="B2100" s="267"/>
      <c r="C2100" s="267"/>
      <c r="D2100" s="266"/>
      <c r="E2100" s="266"/>
      <c r="F2100" s="268" t="s">
        <v>2677</v>
      </c>
      <c r="G2100" s="269">
        <f>G2101+G2115</f>
        <v>15140000</v>
      </c>
      <c r="H2100" s="269">
        <f>H2101+H2115</f>
        <v>15140000</v>
      </c>
      <c r="I2100" s="269">
        <f>I2101+I2115</f>
        <v>13239885.27</v>
      </c>
      <c r="J2100" s="298">
        <f t="shared" si="227"/>
        <v>87.44970455746368</v>
      </c>
    </row>
    <row r="2101" spans="1:10" s="129" customFormat="1" ht="12.75">
      <c r="A2101" s="133" t="s">
        <v>2316</v>
      </c>
      <c r="B2101" s="130"/>
      <c r="C2101" s="130"/>
      <c r="D2101" s="133"/>
      <c r="E2101" s="133"/>
      <c r="F2101" s="133" t="s">
        <v>2002</v>
      </c>
      <c r="G2101" s="160">
        <f>0+G$2102+G$2112</f>
        <v>8775000</v>
      </c>
      <c r="H2101" s="160">
        <f>0+H$2102+H$2112</f>
        <v>8775000</v>
      </c>
      <c r="I2101" s="160">
        <f>0+I$2102+I$2112</f>
        <v>8267259.23</v>
      </c>
      <c r="J2101" s="299">
        <f t="shared" si="227"/>
        <v>94.21378039886041</v>
      </c>
    </row>
    <row r="2102" spans="1:10" s="129" customFormat="1" ht="12.75">
      <c r="A2102" s="133" t="s">
        <v>2317</v>
      </c>
      <c r="B2102" s="130" t="s">
        <v>2020</v>
      </c>
      <c r="C2102" s="130"/>
      <c r="D2102" s="133"/>
      <c r="E2102" s="133"/>
      <c r="F2102" s="159" t="s">
        <v>972</v>
      </c>
      <c r="G2102" s="160">
        <f>0+G$2104+G$2106+G$2107+G$2108+G$2109+G$2111</f>
        <v>3575000</v>
      </c>
      <c r="H2102" s="160">
        <f>0+H$2104+H$2106+H$2107+H$2108+H$2109+H$2111</f>
        <v>3575000</v>
      </c>
      <c r="I2102" s="160">
        <f>0+I$2104+I$2106+I$2107+I$2108+I$2109+I$2111</f>
        <v>3369803.48</v>
      </c>
      <c r="J2102" s="299">
        <f t="shared" si="227"/>
        <v>94.2602372027972</v>
      </c>
    </row>
    <row r="2103" spans="1:10" s="129" customFormat="1" ht="12.75">
      <c r="A2103" s="133"/>
      <c r="B2103" s="130"/>
      <c r="C2103" s="130"/>
      <c r="D2103" s="133"/>
      <c r="E2103" s="133" t="s">
        <v>569</v>
      </c>
      <c r="F2103" s="131" t="s">
        <v>373</v>
      </c>
      <c r="G2103" s="160">
        <f>0+G$2104</f>
        <v>1000000</v>
      </c>
      <c r="H2103" s="160">
        <f>0+H$2104</f>
        <v>1000000</v>
      </c>
      <c r="I2103" s="160">
        <f>0+I$2104</f>
        <v>928372.1</v>
      </c>
      <c r="J2103" s="299">
        <f t="shared" si="227"/>
        <v>92.83721</v>
      </c>
    </row>
    <row r="2104" spans="1:10" s="129" customFormat="1" ht="12.75">
      <c r="A2104" s="133"/>
      <c r="B2104" s="130"/>
      <c r="C2104" s="130" t="s">
        <v>19</v>
      </c>
      <c r="D2104" s="133" t="s">
        <v>2318</v>
      </c>
      <c r="E2104" s="270" t="s">
        <v>1025</v>
      </c>
      <c r="F2104" s="131" t="s">
        <v>374</v>
      </c>
      <c r="G2104" s="161">
        <v>1000000</v>
      </c>
      <c r="H2104" s="161">
        <v>1000000</v>
      </c>
      <c r="I2104" s="132">
        <v>928372.1</v>
      </c>
      <c r="J2104" s="301">
        <f t="shared" si="227"/>
        <v>92.83721</v>
      </c>
    </row>
    <row r="2105" spans="1:10" s="129" customFormat="1" ht="12.75">
      <c r="A2105" s="133"/>
      <c r="B2105" s="130"/>
      <c r="C2105" s="130"/>
      <c r="D2105" s="133"/>
      <c r="E2105" s="133" t="s">
        <v>543</v>
      </c>
      <c r="F2105" s="131" t="s">
        <v>380</v>
      </c>
      <c r="G2105" s="160">
        <f>0+G$2106+G$2107+G$2108+G$2109</f>
        <v>2510000</v>
      </c>
      <c r="H2105" s="160">
        <f>0+H$2106+H$2107+H$2108+H$2109</f>
        <v>2510000</v>
      </c>
      <c r="I2105" s="160">
        <f>0+I$2106+I$2107+I$2108+I$2109</f>
        <v>2379357.85</v>
      </c>
      <c r="J2105" s="299">
        <f t="shared" si="227"/>
        <v>94.79513346613547</v>
      </c>
    </row>
    <row r="2106" spans="1:10" s="129" customFormat="1" ht="12.75">
      <c r="A2106" s="133"/>
      <c r="B2106" s="130"/>
      <c r="C2106" s="130" t="s">
        <v>1546</v>
      </c>
      <c r="D2106" s="133" t="s">
        <v>2104</v>
      </c>
      <c r="E2106" s="270" t="s">
        <v>800</v>
      </c>
      <c r="F2106" s="131" t="s">
        <v>382</v>
      </c>
      <c r="G2106" s="161">
        <v>2300000</v>
      </c>
      <c r="H2106" s="161">
        <v>2300000</v>
      </c>
      <c r="I2106" s="132">
        <v>2232376.36</v>
      </c>
      <c r="J2106" s="301">
        <f t="shared" si="227"/>
        <v>97.05984173913042</v>
      </c>
    </row>
    <row r="2107" spans="1:10" s="129" customFormat="1" ht="12.75">
      <c r="A2107" s="133"/>
      <c r="B2107" s="130"/>
      <c r="C2107" s="130" t="s">
        <v>19</v>
      </c>
      <c r="D2107" s="133" t="s">
        <v>2126</v>
      </c>
      <c r="E2107" s="270" t="s">
        <v>544</v>
      </c>
      <c r="F2107" s="131" t="s">
        <v>383</v>
      </c>
      <c r="G2107" s="161">
        <v>50000</v>
      </c>
      <c r="H2107" s="161">
        <v>50000</v>
      </c>
      <c r="I2107" s="132">
        <v>21937.5</v>
      </c>
      <c r="J2107" s="301">
        <f t="shared" si="227"/>
        <v>43.875</v>
      </c>
    </row>
    <row r="2108" spans="1:10" s="129" customFormat="1" ht="12.75">
      <c r="A2108" s="133"/>
      <c r="B2108" s="130"/>
      <c r="C2108" s="130" t="s">
        <v>19</v>
      </c>
      <c r="D2108" s="133" t="s">
        <v>2319</v>
      </c>
      <c r="E2108" s="270" t="s">
        <v>545</v>
      </c>
      <c r="F2108" s="131" t="s">
        <v>387</v>
      </c>
      <c r="G2108" s="161">
        <v>150000</v>
      </c>
      <c r="H2108" s="161">
        <v>150000</v>
      </c>
      <c r="I2108" s="132">
        <v>109188.04</v>
      </c>
      <c r="J2108" s="301">
        <f t="shared" si="227"/>
        <v>72.79202666666666</v>
      </c>
    </row>
    <row r="2109" spans="1:10" s="129" customFormat="1" ht="12.75">
      <c r="A2109" s="133"/>
      <c r="B2109" s="130"/>
      <c r="C2109" s="130" t="s">
        <v>19</v>
      </c>
      <c r="D2109" s="133" t="s">
        <v>2320</v>
      </c>
      <c r="E2109" s="270" t="s">
        <v>572</v>
      </c>
      <c r="F2109" s="131" t="s">
        <v>389</v>
      </c>
      <c r="G2109" s="161">
        <v>10000</v>
      </c>
      <c r="H2109" s="161">
        <v>10000</v>
      </c>
      <c r="I2109" s="132">
        <v>15855.95</v>
      </c>
      <c r="J2109" s="301">
        <f t="shared" si="227"/>
        <v>158.5595</v>
      </c>
    </row>
    <row r="2110" spans="1:10" s="129" customFormat="1" ht="12.75">
      <c r="A2110" s="133"/>
      <c r="B2110" s="130"/>
      <c r="C2110" s="130"/>
      <c r="D2110" s="133"/>
      <c r="E2110" s="133" t="s">
        <v>550</v>
      </c>
      <c r="F2110" s="131" t="s">
        <v>391</v>
      </c>
      <c r="G2110" s="160">
        <f>0+G$2111</f>
        <v>65000</v>
      </c>
      <c r="H2110" s="160">
        <f>0+H$2111</f>
        <v>65000</v>
      </c>
      <c r="I2110" s="160">
        <f>0+I$2111</f>
        <v>62073.53</v>
      </c>
      <c r="J2110" s="299">
        <f t="shared" si="227"/>
        <v>95.49773846153846</v>
      </c>
    </row>
    <row r="2111" spans="1:10" s="129" customFormat="1" ht="12.75">
      <c r="A2111" s="133"/>
      <c r="B2111" s="130"/>
      <c r="C2111" s="130" t="s">
        <v>19</v>
      </c>
      <c r="D2111" s="133" t="s">
        <v>2321</v>
      </c>
      <c r="E2111" s="270" t="s">
        <v>1126</v>
      </c>
      <c r="F2111" s="131" t="s">
        <v>393</v>
      </c>
      <c r="G2111" s="161">
        <v>65000</v>
      </c>
      <c r="H2111" s="161">
        <v>65000</v>
      </c>
      <c r="I2111" s="132">
        <v>62073.53</v>
      </c>
      <c r="J2111" s="301">
        <f t="shared" si="227"/>
        <v>95.49773846153846</v>
      </c>
    </row>
    <row r="2112" spans="1:10" s="129" customFormat="1" ht="26.25" customHeight="1">
      <c r="A2112" s="133" t="s">
        <v>2322</v>
      </c>
      <c r="B2112" s="130" t="s">
        <v>2020</v>
      </c>
      <c r="C2112" s="130"/>
      <c r="D2112" s="133"/>
      <c r="E2112" s="133"/>
      <c r="F2112" s="159" t="s">
        <v>2323</v>
      </c>
      <c r="G2112" s="160">
        <f aca="true" t="shared" si="228" ref="G2112:I2113">0+G$2114</f>
        <v>5200000</v>
      </c>
      <c r="H2112" s="160">
        <f t="shared" si="228"/>
        <v>5200000</v>
      </c>
      <c r="I2112" s="160">
        <f t="shared" si="228"/>
        <v>4897455.75</v>
      </c>
      <c r="J2112" s="299">
        <f t="shared" si="227"/>
        <v>94.18184134615385</v>
      </c>
    </row>
    <row r="2113" spans="1:10" s="129" customFormat="1" ht="12.75">
      <c r="A2113" s="133"/>
      <c r="B2113" s="130"/>
      <c r="C2113" s="130"/>
      <c r="D2113" s="133"/>
      <c r="E2113" s="133" t="s">
        <v>543</v>
      </c>
      <c r="F2113" s="131" t="s">
        <v>380</v>
      </c>
      <c r="G2113" s="160">
        <f t="shared" si="228"/>
        <v>5200000</v>
      </c>
      <c r="H2113" s="160">
        <f t="shared" si="228"/>
        <v>5200000</v>
      </c>
      <c r="I2113" s="160">
        <f t="shared" si="228"/>
        <v>4897455.75</v>
      </c>
      <c r="J2113" s="299">
        <f t="shared" si="227"/>
        <v>94.18184134615385</v>
      </c>
    </row>
    <row r="2114" spans="1:10" s="129" customFormat="1" ht="12.75">
      <c r="A2114" s="133"/>
      <c r="B2114" s="130"/>
      <c r="C2114" s="130" t="s">
        <v>19</v>
      </c>
      <c r="D2114" s="133" t="s">
        <v>2324</v>
      </c>
      <c r="E2114" s="270" t="s">
        <v>915</v>
      </c>
      <c r="F2114" s="131" t="s">
        <v>385</v>
      </c>
      <c r="G2114" s="161">
        <v>5200000</v>
      </c>
      <c r="H2114" s="161">
        <v>5200000</v>
      </c>
      <c r="I2114" s="132">
        <v>4897455.75</v>
      </c>
      <c r="J2114" s="301">
        <f t="shared" si="227"/>
        <v>94.18184134615385</v>
      </c>
    </row>
    <row r="2115" spans="1:10" s="129" customFormat="1" ht="12.75">
      <c r="A2115" s="133" t="s">
        <v>2325</v>
      </c>
      <c r="B2115" s="130"/>
      <c r="C2115" s="130"/>
      <c r="D2115" s="133"/>
      <c r="E2115" s="133"/>
      <c r="F2115" s="159" t="s">
        <v>2326</v>
      </c>
      <c r="G2115" s="160">
        <f>0+G$2116+G$2121+G$2124+G$2127+G$2130+G$2145+G$2153</f>
        <v>6365000</v>
      </c>
      <c r="H2115" s="160">
        <f>0+H$2116+H$2121+H$2124+H$2127+H$2130+H$2145+H$2153</f>
        <v>6365000</v>
      </c>
      <c r="I2115" s="160">
        <f>0+I$2116+I$2121+I$2124+I$2127+I$2130+I$2145+I$2153</f>
        <v>4972626.04</v>
      </c>
      <c r="J2115" s="299">
        <f t="shared" si="227"/>
        <v>78.12452537313432</v>
      </c>
    </row>
    <row r="2116" spans="1:10" s="129" customFormat="1" ht="12.75">
      <c r="A2116" s="133" t="s">
        <v>2327</v>
      </c>
      <c r="B2116" s="130" t="s">
        <v>2020</v>
      </c>
      <c r="C2116" s="130"/>
      <c r="D2116" s="133"/>
      <c r="E2116" s="133"/>
      <c r="F2116" s="159" t="s">
        <v>2328</v>
      </c>
      <c r="G2116" s="160">
        <f>0+G$2118+G$2120</f>
        <v>770000</v>
      </c>
      <c r="H2116" s="160">
        <f>0+H$2118+H$2120</f>
        <v>770000</v>
      </c>
      <c r="I2116" s="160">
        <f>0+I$2118+I$2120</f>
        <v>766363.75</v>
      </c>
      <c r="J2116" s="299">
        <f t="shared" si="227"/>
        <v>99.52775974025974</v>
      </c>
    </row>
    <row r="2117" spans="1:10" s="129" customFormat="1" ht="12.75">
      <c r="A2117" s="133"/>
      <c r="B2117" s="130"/>
      <c r="C2117" s="130"/>
      <c r="D2117" s="133"/>
      <c r="E2117" s="133" t="s">
        <v>543</v>
      </c>
      <c r="F2117" s="131" t="s">
        <v>380</v>
      </c>
      <c r="G2117" s="160">
        <f>0+G$2118</f>
        <v>615000</v>
      </c>
      <c r="H2117" s="160">
        <f>0+H$2118</f>
        <v>615000</v>
      </c>
      <c r="I2117" s="160">
        <f>0+I$2118</f>
        <v>612000</v>
      </c>
      <c r="J2117" s="299">
        <f t="shared" si="227"/>
        <v>99.51219512195122</v>
      </c>
    </row>
    <row r="2118" spans="1:10" s="129" customFormat="1" ht="12.75">
      <c r="A2118" s="133"/>
      <c r="B2118" s="130"/>
      <c r="C2118" s="130" t="s">
        <v>19</v>
      </c>
      <c r="D2118" s="133" t="s">
        <v>2329</v>
      </c>
      <c r="E2118" s="270" t="s">
        <v>915</v>
      </c>
      <c r="F2118" s="131" t="s">
        <v>385</v>
      </c>
      <c r="G2118" s="161">
        <v>615000</v>
      </c>
      <c r="H2118" s="161">
        <v>615000</v>
      </c>
      <c r="I2118" s="132">
        <v>612000</v>
      </c>
      <c r="J2118" s="301">
        <f t="shared" si="227"/>
        <v>99.51219512195122</v>
      </c>
    </row>
    <row r="2119" spans="1:10" s="129" customFormat="1" ht="12.75">
      <c r="A2119" s="133"/>
      <c r="B2119" s="130"/>
      <c r="C2119" s="130"/>
      <c r="D2119" s="133"/>
      <c r="E2119" s="133" t="s">
        <v>812</v>
      </c>
      <c r="F2119" s="131" t="s">
        <v>445</v>
      </c>
      <c r="G2119" s="160">
        <f>0+G$2120</f>
        <v>155000</v>
      </c>
      <c r="H2119" s="160">
        <f>0+H$2120</f>
        <v>155000</v>
      </c>
      <c r="I2119" s="160">
        <f>0+I$2120</f>
        <v>154363.75</v>
      </c>
      <c r="J2119" s="299">
        <f t="shared" si="227"/>
        <v>99.58951612903226</v>
      </c>
    </row>
    <row r="2120" spans="1:10" s="129" customFormat="1" ht="12.75">
      <c r="A2120" s="133"/>
      <c r="B2120" s="130"/>
      <c r="C2120" s="130" t="s">
        <v>447</v>
      </c>
      <c r="D2120" s="133" t="s">
        <v>2330</v>
      </c>
      <c r="E2120" s="270" t="s">
        <v>1034</v>
      </c>
      <c r="F2120" s="131" t="s">
        <v>448</v>
      </c>
      <c r="G2120" s="161">
        <v>155000</v>
      </c>
      <c r="H2120" s="161">
        <v>155000</v>
      </c>
      <c r="I2120" s="132">
        <v>154363.75</v>
      </c>
      <c r="J2120" s="301">
        <f t="shared" si="227"/>
        <v>99.58951612903226</v>
      </c>
    </row>
    <row r="2121" spans="1:10" s="129" customFormat="1" ht="39.75" customHeight="1">
      <c r="A2121" s="133" t="s">
        <v>2331</v>
      </c>
      <c r="B2121" s="130" t="s">
        <v>2020</v>
      </c>
      <c r="C2121" s="130"/>
      <c r="D2121" s="133"/>
      <c r="E2121" s="133"/>
      <c r="F2121" s="159" t="s">
        <v>2332</v>
      </c>
      <c r="G2121" s="160">
        <f aca="true" t="shared" si="229" ref="G2121:I2122">0+G$2123</f>
        <v>100000</v>
      </c>
      <c r="H2121" s="160">
        <f t="shared" si="229"/>
        <v>100000</v>
      </c>
      <c r="I2121" s="160">
        <f t="shared" si="229"/>
        <v>36575</v>
      </c>
      <c r="J2121" s="299">
        <f t="shared" si="227"/>
        <v>36.575</v>
      </c>
    </row>
    <row r="2122" spans="1:10" s="129" customFormat="1" ht="25.5">
      <c r="A2122" s="133"/>
      <c r="B2122" s="130"/>
      <c r="C2122" s="130"/>
      <c r="D2122" s="133"/>
      <c r="E2122" s="133" t="s">
        <v>760</v>
      </c>
      <c r="F2122" s="131" t="s">
        <v>420</v>
      </c>
      <c r="G2122" s="160">
        <f t="shared" si="229"/>
        <v>100000</v>
      </c>
      <c r="H2122" s="160">
        <f t="shared" si="229"/>
        <v>100000</v>
      </c>
      <c r="I2122" s="160">
        <f t="shared" si="229"/>
        <v>36575</v>
      </c>
      <c r="J2122" s="299">
        <f t="shared" si="227"/>
        <v>36.575</v>
      </c>
    </row>
    <row r="2123" spans="1:10" s="129" customFormat="1" ht="12.75">
      <c r="A2123" s="133"/>
      <c r="B2123" s="130"/>
      <c r="C2123" s="130" t="s">
        <v>19</v>
      </c>
      <c r="D2123" s="133" t="s">
        <v>2333</v>
      </c>
      <c r="E2123" s="270" t="s">
        <v>1252</v>
      </c>
      <c r="F2123" s="131" t="s">
        <v>423</v>
      </c>
      <c r="G2123" s="161">
        <v>100000</v>
      </c>
      <c r="H2123" s="161">
        <v>100000</v>
      </c>
      <c r="I2123" s="132">
        <v>36575</v>
      </c>
      <c r="J2123" s="301">
        <f t="shared" si="227"/>
        <v>36.575</v>
      </c>
    </row>
    <row r="2124" spans="1:10" s="129" customFormat="1" ht="25.5">
      <c r="A2124" s="133" t="s">
        <v>2334</v>
      </c>
      <c r="B2124" s="130" t="s">
        <v>2020</v>
      </c>
      <c r="C2124" s="130"/>
      <c r="D2124" s="133"/>
      <c r="E2124" s="133"/>
      <c r="F2124" s="159" t="s">
        <v>2335</v>
      </c>
      <c r="G2124" s="160">
        <f aca="true" t="shared" si="230" ref="G2124:I2125">0+G$2126</f>
        <v>340000</v>
      </c>
      <c r="H2124" s="160">
        <f t="shared" si="230"/>
        <v>340000</v>
      </c>
      <c r="I2124" s="160">
        <f t="shared" si="230"/>
        <v>252913.57</v>
      </c>
      <c r="J2124" s="299">
        <f t="shared" si="227"/>
        <v>74.38634411764707</v>
      </c>
    </row>
    <row r="2125" spans="1:10" s="129" customFormat="1" ht="12.75">
      <c r="A2125" s="133"/>
      <c r="B2125" s="130"/>
      <c r="C2125" s="130"/>
      <c r="D2125" s="133"/>
      <c r="E2125" s="133" t="s">
        <v>543</v>
      </c>
      <c r="F2125" s="131" t="s">
        <v>380</v>
      </c>
      <c r="G2125" s="160">
        <f t="shared" si="230"/>
        <v>340000</v>
      </c>
      <c r="H2125" s="160">
        <f t="shared" si="230"/>
        <v>340000</v>
      </c>
      <c r="I2125" s="160">
        <f t="shared" si="230"/>
        <v>252913.57</v>
      </c>
      <c r="J2125" s="299">
        <f t="shared" si="227"/>
        <v>74.38634411764707</v>
      </c>
    </row>
    <row r="2126" spans="1:10" s="129" customFormat="1" ht="12.75">
      <c r="A2126" s="133"/>
      <c r="B2126" s="130"/>
      <c r="C2126" s="130" t="s">
        <v>19</v>
      </c>
      <c r="D2126" s="133" t="s">
        <v>2336</v>
      </c>
      <c r="E2126" s="270" t="s">
        <v>545</v>
      </c>
      <c r="F2126" s="131" t="s">
        <v>387</v>
      </c>
      <c r="G2126" s="161">
        <v>340000</v>
      </c>
      <c r="H2126" s="161">
        <v>340000</v>
      </c>
      <c r="I2126" s="132">
        <v>252913.57</v>
      </c>
      <c r="J2126" s="301">
        <f t="shared" si="227"/>
        <v>74.38634411764707</v>
      </c>
    </row>
    <row r="2127" spans="1:10" s="129" customFormat="1" ht="12.75">
      <c r="A2127" s="133" t="s">
        <v>2337</v>
      </c>
      <c r="B2127" s="130" t="s">
        <v>2020</v>
      </c>
      <c r="C2127" s="130"/>
      <c r="D2127" s="133"/>
      <c r="E2127" s="133"/>
      <c r="F2127" s="159" t="s">
        <v>2338</v>
      </c>
      <c r="G2127" s="160">
        <f aca="true" t="shared" si="231" ref="G2127:I2128">0+G$2129</f>
        <v>550000</v>
      </c>
      <c r="H2127" s="160">
        <f t="shared" si="231"/>
        <v>550000</v>
      </c>
      <c r="I2127" s="160">
        <f t="shared" si="231"/>
        <v>62500</v>
      </c>
      <c r="J2127" s="299">
        <f t="shared" si="227"/>
        <v>11.363636363636363</v>
      </c>
    </row>
    <row r="2128" spans="1:10" s="129" customFormat="1" ht="12.75">
      <c r="A2128" s="133"/>
      <c r="B2128" s="130"/>
      <c r="C2128" s="130"/>
      <c r="D2128" s="133"/>
      <c r="E2128" s="133" t="s">
        <v>543</v>
      </c>
      <c r="F2128" s="131" t="s">
        <v>380</v>
      </c>
      <c r="G2128" s="160">
        <f t="shared" si="231"/>
        <v>550000</v>
      </c>
      <c r="H2128" s="160">
        <f t="shared" si="231"/>
        <v>550000</v>
      </c>
      <c r="I2128" s="160">
        <f t="shared" si="231"/>
        <v>62500</v>
      </c>
      <c r="J2128" s="299">
        <f t="shared" si="227"/>
        <v>11.363636363636363</v>
      </c>
    </row>
    <row r="2129" spans="1:10" s="129" customFormat="1" ht="12.75">
      <c r="A2129" s="133"/>
      <c r="B2129" s="130"/>
      <c r="C2129" s="130" t="s">
        <v>19</v>
      </c>
      <c r="D2129" s="133" t="s">
        <v>2339</v>
      </c>
      <c r="E2129" s="270" t="s">
        <v>544</v>
      </c>
      <c r="F2129" s="131" t="s">
        <v>383</v>
      </c>
      <c r="G2129" s="161">
        <v>550000</v>
      </c>
      <c r="H2129" s="161">
        <v>550000</v>
      </c>
      <c r="I2129" s="132">
        <v>62500</v>
      </c>
      <c r="J2129" s="301">
        <f t="shared" si="227"/>
        <v>11.363636363636363</v>
      </c>
    </row>
    <row r="2130" spans="1:10" s="129" customFormat="1" ht="25.5">
      <c r="A2130" s="133" t="s">
        <v>2340</v>
      </c>
      <c r="B2130" s="130" t="s">
        <v>2020</v>
      </c>
      <c r="C2130" s="130"/>
      <c r="D2130" s="133"/>
      <c r="E2130" s="133"/>
      <c r="F2130" s="159" t="s">
        <v>2341</v>
      </c>
      <c r="G2130" s="160">
        <f>0+G$2132+G$2134+G$2135+G$2137+G$2138+G$2140+G$2142+G$2144</f>
        <v>880000</v>
      </c>
      <c r="H2130" s="160">
        <f>0+H$2132+H$2134+H$2135+H$2137+H$2138+H$2140+H$2142+H$2144</f>
        <v>880000</v>
      </c>
      <c r="I2130" s="160">
        <f>0+I$2132+I$2134+I$2135+I$2137+I$2138+I$2140+I$2142+I$2144</f>
        <v>455386.9600000001</v>
      </c>
      <c r="J2130" s="299">
        <f t="shared" si="227"/>
        <v>51.74851818181819</v>
      </c>
    </row>
    <row r="2131" spans="1:10" s="129" customFormat="1" ht="12.75">
      <c r="A2131" s="133"/>
      <c r="B2131" s="130"/>
      <c r="C2131" s="130"/>
      <c r="D2131" s="133"/>
      <c r="E2131" s="133" t="s">
        <v>558</v>
      </c>
      <c r="F2131" s="131" t="s">
        <v>356</v>
      </c>
      <c r="G2131" s="160">
        <f>0+G$2132</f>
        <v>660000</v>
      </c>
      <c r="H2131" s="160">
        <f>0+H$2132</f>
        <v>657000</v>
      </c>
      <c r="I2131" s="160">
        <f>0+I$2132</f>
        <v>316012.9</v>
      </c>
      <c r="J2131" s="299">
        <f t="shared" si="227"/>
        <v>48.099375951293766</v>
      </c>
    </row>
    <row r="2132" spans="1:10" s="129" customFormat="1" ht="12.75">
      <c r="A2132" s="133"/>
      <c r="B2132" s="130"/>
      <c r="C2132" s="130" t="s">
        <v>421</v>
      </c>
      <c r="D2132" s="133" t="s">
        <v>2342</v>
      </c>
      <c r="E2132" s="270" t="s">
        <v>560</v>
      </c>
      <c r="F2132" s="131" t="s">
        <v>358</v>
      </c>
      <c r="G2132" s="161">
        <v>660000</v>
      </c>
      <c r="H2132" s="161">
        <v>657000</v>
      </c>
      <c r="I2132" s="132">
        <v>316012.9</v>
      </c>
      <c r="J2132" s="301">
        <f t="shared" si="227"/>
        <v>48.099375951293766</v>
      </c>
    </row>
    <row r="2133" spans="1:10" s="129" customFormat="1" ht="12.75">
      <c r="A2133" s="133"/>
      <c r="B2133" s="130"/>
      <c r="C2133" s="130"/>
      <c r="D2133" s="133"/>
      <c r="E2133" s="133" t="s">
        <v>561</v>
      </c>
      <c r="F2133" s="131" t="s">
        <v>363</v>
      </c>
      <c r="G2133" s="160">
        <f>0+G$2134+G$2135</f>
        <v>123200</v>
      </c>
      <c r="H2133" s="160">
        <f>0+H$2134+H$2135</f>
        <v>123200</v>
      </c>
      <c r="I2133" s="160">
        <f>0+I$2134+I$2135</f>
        <v>47992.68</v>
      </c>
      <c r="J2133" s="299">
        <f t="shared" si="227"/>
        <v>38.9550974025974</v>
      </c>
    </row>
    <row r="2134" spans="1:10" s="129" customFormat="1" ht="12.75">
      <c r="A2134" s="133"/>
      <c r="B2134" s="130"/>
      <c r="C2134" s="130" t="s">
        <v>421</v>
      </c>
      <c r="D2134" s="133" t="s">
        <v>2343</v>
      </c>
      <c r="E2134" s="270" t="s">
        <v>563</v>
      </c>
      <c r="F2134" s="131" t="s">
        <v>365</v>
      </c>
      <c r="G2134" s="161">
        <v>105600</v>
      </c>
      <c r="H2134" s="161">
        <v>105600</v>
      </c>
      <c r="I2134" s="132">
        <v>42536.44</v>
      </c>
      <c r="J2134" s="301">
        <f t="shared" si="227"/>
        <v>40.2807196969697</v>
      </c>
    </row>
    <row r="2135" spans="1:10" s="129" customFormat="1" ht="25.5">
      <c r="A2135" s="133"/>
      <c r="B2135" s="130"/>
      <c r="C2135" s="130" t="s">
        <v>421</v>
      </c>
      <c r="D2135" s="133" t="s">
        <v>2344</v>
      </c>
      <c r="E2135" s="270" t="s">
        <v>565</v>
      </c>
      <c r="F2135" s="131" t="s">
        <v>366</v>
      </c>
      <c r="G2135" s="161">
        <v>17600</v>
      </c>
      <c r="H2135" s="161">
        <v>17600</v>
      </c>
      <c r="I2135" s="132">
        <v>5456.24</v>
      </c>
      <c r="J2135" s="301">
        <f t="shared" si="227"/>
        <v>31.00136363636363</v>
      </c>
    </row>
    <row r="2136" spans="1:10" s="129" customFormat="1" ht="12.75">
      <c r="A2136" s="133"/>
      <c r="B2136" s="130"/>
      <c r="C2136" s="130"/>
      <c r="D2136" s="133"/>
      <c r="E2136" s="133" t="s">
        <v>566</v>
      </c>
      <c r="F2136" s="131" t="s">
        <v>368</v>
      </c>
      <c r="G2136" s="160">
        <f>0+G$2137+G$2138</f>
        <v>44000</v>
      </c>
      <c r="H2136" s="160">
        <f>0+H$2137+H$2138</f>
        <v>44000</v>
      </c>
      <c r="I2136" s="160">
        <f>0+I$2137+I$2138</f>
        <v>43416.869999999995</v>
      </c>
      <c r="J2136" s="299">
        <f t="shared" si="227"/>
        <v>98.67470454545455</v>
      </c>
    </row>
    <row r="2137" spans="1:10" s="129" customFormat="1" ht="12.75">
      <c r="A2137" s="133"/>
      <c r="B2137" s="130"/>
      <c r="C2137" s="130" t="s">
        <v>421</v>
      </c>
      <c r="D2137" s="133" t="s">
        <v>2345</v>
      </c>
      <c r="E2137" s="270" t="s">
        <v>568</v>
      </c>
      <c r="F2137" s="131" t="s">
        <v>369</v>
      </c>
      <c r="G2137" s="161">
        <v>44000</v>
      </c>
      <c r="H2137" s="161">
        <v>44000</v>
      </c>
      <c r="I2137" s="132">
        <v>36849.34</v>
      </c>
      <c r="J2137" s="301">
        <f t="shared" si="227"/>
        <v>83.74849999999999</v>
      </c>
    </row>
    <row r="2138" spans="1:10" s="129" customFormat="1" ht="25.5">
      <c r="A2138" s="133"/>
      <c r="B2138" s="130"/>
      <c r="C2138" s="130"/>
      <c r="D2138" s="133" t="s">
        <v>2346</v>
      </c>
      <c r="E2138" s="270" t="s">
        <v>1196</v>
      </c>
      <c r="F2138" s="131" t="s">
        <v>370</v>
      </c>
      <c r="G2138" s="161">
        <v>0</v>
      </c>
      <c r="H2138" s="161">
        <v>0</v>
      </c>
      <c r="I2138" s="132">
        <v>6567.53</v>
      </c>
      <c r="J2138" s="301" t="str">
        <f t="shared" si="227"/>
        <v>-</v>
      </c>
    </row>
    <row r="2139" spans="1:10" s="129" customFormat="1" ht="12.75">
      <c r="A2139" s="133"/>
      <c r="B2139" s="130"/>
      <c r="C2139" s="130"/>
      <c r="D2139" s="133"/>
      <c r="E2139" s="133" t="s">
        <v>569</v>
      </c>
      <c r="F2139" s="131" t="s">
        <v>373</v>
      </c>
      <c r="G2139" s="160">
        <f>0+G$2140</f>
        <v>8800</v>
      </c>
      <c r="H2139" s="160">
        <f>0+H$2140</f>
        <v>8800</v>
      </c>
      <c r="I2139" s="160">
        <f>0+I$2140</f>
        <v>4125</v>
      </c>
      <c r="J2139" s="299">
        <f t="shared" si="227"/>
        <v>46.875</v>
      </c>
    </row>
    <row r="2140" spans="1:10" s="129" customFormat="1" ht="12.75">
      <c r="A2140" s="133"/>
      <c r="B2140" s="130"/>
      <c r="C2140" s="130" t="s">
        <v>421</v>
      </c>
      <c r="D2140" s="133" t="s">
        <v>2347</v>
      </c>
      <c r="E2140" s="270" t="s">
        <v>1025</v>
      </c>
      <c r="F2140" s="131" t="s">
        <v>374</v>
      </c>
      <c r="G2140" s="161">
        <v>8800</v>
      </c>
      <c r="H2140" s="161">
        <v>8800</v>
      </c>
      <c r="I2140" s="132">
        <v>4125</v>
      </c>
      <c r="J2140" s="301">
        <f t="shared" si="227"/>
        <v>46.875</v>
      </c>
    </row>
    <row r="2141" spans="1:10" s="129" customFormat="1" ht="12.75">
      <c r="A2141" s="133"/>
      <c r="B2141" s="130"/>
      <c r="C2141" s="130"/>
      <c r="D2141" s="133"/>
      <c r="E2141" s="133" t="s">
        <v>543</v>
      </c>
      <c r="F2141" s="131" t="s">
        <v>380</v>
      </c>
      <c r="G2141" s="160">
        <f>0+G$2142</f>
        <v>35200</v>
      </c>
      <c r="H2141" s="160">
        <f>0+H$2142</f>
        <v>38200</v>
      </c>
      <c r="I2141" s="160">
        <f>0+I$2142</f>
        <v>37713.51</v>
      </c>
      <c r="J2141" s="299">
        <f t="shared" si="227"/>
        <v>98.7264659685864</v>
      </c>
    </row>
    <row r="2142" spans="1:10" s="129" customFormat="1" ht="12.75">
      <c r="A2142" s="133"/>
      <c r="B2142" s="130"/>
      <c r="C2142" s="130" t="s">
        <v>421</v>
      </c>
      <c r="D2142" s="133" t="s">
        <v>2348</v>
      </c>
      <c r="E2142" s="270" t="s">
        <v>545</v>
      </c>
      <c r="F2142" s="131" t="s">
        <v>387</v>
      </c>
      <c r="G2142" s="161">
        <v>35200</v>
      </c>
      <c r="H2142" s="161">
        <v>38200</v>
      </c>
      <c r="I2142" s="132">
        <v>37713.51</v>
      </c>
      <c r="J2142" s="301">
        <f t="shared" si="227"/>
        <v>98.7264659685864</v>
      </c>
    </row>
    <row r="2143" spans="1:10" s="129" customFormat="1" ht="12.75">
      <c r="A2143" s="133"/>
      <c r="B2143" s="130"/>
      <c r="C2143" s="130"/>
      <c r="D2143" s="133"/>
      <c r="E2143" s="133" t="s">
        <v>550</v>
      </c>
      <c r="F2143" s="131" t="s">
        <v>391</v>
      </c>
      <c r="G2143" s="160">
        <f>0+G$2144</f>
        <v>8800</v>
      </c>
      <c r="H2143" s="160">
        <f>0+H$2144</f>
        <v>8800</v>
      </c>
      <c r="I2143" s="160">
        <f>0+I$2144</f>
        <v>6126</v>
      </c>
      <c r="J2143" s="299">
        <f t="shared" si="227"/>
        <v>69.61363636363636</v>
      </c>
    </row>
    <row r="2144" spans="1:10" s="129" customFormat="1" ht="12.75">
      <c r="A2144" s="133"/>
      <c r="B2144" s="130"/>
      <c r="C2144" s="130" t="s">
        <v>421</v>
      </c>
      <c r="D2144" s="133" t="s">
        <v>2166</v>
      </c>
      <c r="E2144" s="270" t="s">
        <v>988</v>
      </c>
      <c r="F2144" s="131" t="s">
        <v>394</v>
      </c>
      <c r="G2144" s="161">
        <v>8800</v>
      </c>
      <c r="H2144" s="161">
        <v>8800</v>
      </c>
      <c r="I2144" s="132">
        <v>6126</v>
      </c>
      <c r="J2144" s="301">
        <f t="shared" si="227"/>
        <v>69.61363636363636</v>
      </c>
    </row>
    <row r="2145" spans="1:10" s="129" customFormat="1" ht="25.5">
      <c r="A2145" s="133" t="s">
        <v>2349</v>
      </c>
      <c r="B2145" s="130" t="s">
        <v>2020</v>
      </c>
      <c r="C2145" s="130"/>
      <c r="D2145" s="133"/>
      <c r="E2145" s="133"/>
      <c r="F2145" s="159" t="s">
        <v>2350</v>
      </c>
      <c r="G2145" s="160">
        <f>0+G$2147+G$2149+G$2151+G$2152</f>
        <v>3610000</v>
      </c>
      <c r="H2145" s="160">
        <f>0+H$2147+H$2149+H$2151+H$2152</f>
        <v>3610000</v>
      </c>
      <c r="I2145" s="160">
        <f>0+I$2147+I$2149+I$2151+I$2152</f>
        <v>3303315.8</v>
      </c>
      <c r="J2145" s="299">
        <f t="shared" si="227"/>
        <v>91.50459279778393</v>
      </c>
    </row>
    <row r="2146" spans="1:10" s="129" customFormat="1" ht="12.75">
      <c r="A2146" s="133"/>
      <c r="B2146" s="130"/>
      <c r="C2146" s="130"/>
      <c r="D2146" s="133"/>
      <c r="E2146" s="133" t="s">
        <v>543</v>
      </c>
      <c r="F2146" s="131" t="s">
        <v>380</v>
      </c>
      <c r="G2146" s="160">
        <f>0+G$2147</f>
        <v>200000</v>
      </c>
      <c r="H2146" s="160">
        <f>0+H$2147</f>
        <v>200000</v>
      </c>
      <c r="I2146" s="160">
        <f>0+I$2147</f>
        <v>64287.5</v>
      </c>
      <c r="J2146" s="299">
        <f t="shared" si="227"/>
        <v>32.14375</v>
      </c>
    </row>
    <row r="2147" spans="1:10" s="129" customFormat="1" ht="12.75">
      <c r="A2147" s="133"/>
      <c r="B2147" s="130"/>
      <c r="C2147" s="130" t="s">
        <v>19</v>
      </c>
      <c r="D2147" s="133" t="s">
        <v>2351</v>
      </c>
      <c r="E2147" s="270" t="s">
        <v>1175</v>
      </c>
      <c r="F2147" s="131" t="s">
        <v>388</v>
      </c>
      <c r="G2147" s="161">
        <v>200000</v>
      </c>
      <c r="H2147" s="161">
        <v>200000</v>
      </c>
      <c r="I2147" s="132">
        <v>64287.5</v>
      </c>
      <c r="J2147" s="301">
        <f t="shared" si="227"/>
        <v>32.14375</v>
      </c>
    </row>
    <row r="2148" spans="1:10" s="129" customFormat="1" ht="12.75">
      <c r="A2148" s="133"/>
      <c r="B2148" s="130"/>
      <c r="C2148" s="130"/>
      <c r="D2148" s="133"/>
      <c r="E2148" s="133" t="s">
        <v>1867</v>
      </c>
      <c r="F2148" s="131" t="s">
        <v>438</v>
      </c>
      <c r="G2148" s="160">
        <f>0+G$2149</f>
        <v>3100000</v>
      </c>
      <c r="H2148" s="160">
        <f>0+H$2149</f>
        <v>3100000</v>
      </c>
      <c r="I2148" s="160">
        <f>0+I$2149</f>
        <v>2952753.61</v>
      </c>
      <c r="J2148" s="299">
        <f t="shared" si="227"/>
        <v>95.2501164516129</v>
      </c>
    </row>
    <row r="2149" spans="1:10" s="129" customFormat="1" ht="12.75">
      <c r="A2149" s="133"/>
      <c r="B2149" s="130"/>
      <c r="C2149" s="130" t="s">
        <v>321</v>
      </c>
      <c r="D2149" s="133" t="s">
        <v>2352</v>
      </c>
      <c r="E2149" s="270" t="s">
        <v>1869</v>
      </c>
      <c r="F2149" s="131" t="s">
        <v>439</v>
      </c>
      <c r="G2149" s="161">
        <v>3100000</v>
      </c>
      <c r="H2149" s="161">
        <v>3100000</v>
      </c>
      <c r="I2149" s="132">
        <v>2952753.61</v>
      </c>
      <c r="J2149" s="301">
        <f t="shared" si="227"/>
        <v>95.2501164516129</v>
      </c>
    </row>
    <row r="2150" spans="1:10" s="129" customFormat="1" ht="12.75">
      <c r="A2150" s="133"/>
      <c r="B2150" s="130"/>
      <c r="C2150" s="130"/>
      <c r="D2150" s="133"/>
      <c r="E2150" s="133" t="s">
        <v>812</v>
      </c>
      <c r="F2150" s="131" t="s">
        <v>445</v>
      </c>
      <c r="G2150" s="160">
        <f>0+G$2151+G$2152</f>
        <v>310000</v>
      </c>
      <c r="H2150" s="160">
        <f>0+H$2151+H$2152</f>
        <v>310000</v>
      </c>
      <c r="I2150" s="160">
        <f>0+I$2151+I$2152</f>
        <v>286274.69</v>
      </c>
      <c r="J2150" s="299">
        <f t="shared" si="227"/>
        <v>92.34667419354838</v>
      </c>
    </row>
    <row r="2151" spans="1:10" s="129" customFormat="1" ht="12.75">
      <c r="A2151" s="133"/>
      <c r="B2151" s="130"/>
      <c r="C2151" s="130" t="s">
        <v>2353</v>
      </c>
      <c r="D2151" s="133" t="s">
        <v>2354</v>
      </c>
      <c r="E2151" s="270" t="s">
        <v>1032</v>
      </c>
      <c r="F2151" s="131" t="s">
        <v>446</v>
      </c>
      <c r="G2151" s="161">
        <v>280000</v>
      </c>
      <c r="H2151" s="161">
        <v>280000</v>
      </c>
      <c r="I2151" s="132">
        <v>273226.58</v>
      </c>
      <c r="J2151" s="301">
        <f t="shared" si="227"/>
        <v>97.58092142857143</v>
      </c>
    </row>
    <row r="2152" spans="1:10" s="129" customFormat="1" ht="12.75">
      <c r="A2152" s="133"/>
      <c r="B2152" s="130"/>
      <c r="C2152" s="130" t="s">
        <v>321</v>
      </c>
      <c r="D2152" s="133" t="s">
        <v>2355</v>
      </c>
      <c r="E2152" s="270" t="s">
        <v>1034</v>
      </c>
      <c r="F2152" s="131" t="s">
        <v>448</v>
      </c>
      <c r="G2152" s="161">
        <v>30000</v>
      </c>
      <c r="H2152" s="161">
        <v>30000</v>
      </c>
      <c r="I2152" s="132">
        <v>13048.11</v>
      </c>
      <c r="J2152" s="301">
        <f t="shared" si="227"/>
        <v>43.493700000000004</v>
      </c>
    </row>
    <row r="2153" spans="1:10" s="129" customFormat="1" ht="25.5">
      <c r="A2153" s="133" t="s">
        <v>2356</v>
      </c>
      <c r="B2153" s="130" t="s">
        <v>2020</v>
      </c>
      <c r="C2153" s="130"/>
      <c r="D2153" s="133"/>
      <c r="E2153" s="133"/>
      <c r="F2153" s="159" t="s">
        <v>2357</v>
      </c>
      <c r="G2153" s="160">
        <f aca="true" t="shared" si="232" ref="G2153:I2154">0+G$2155</f>
        <v>115000</v>
      </c>
      <c r="H2153" s="160">
        <f t="shared" si="232"/>
        <v>115000</v>
      </c>
      <c r="I2153" s="160">
        <f t="shared" si="232"/>
        <v>95570.96</v>
      </c>
      <c r="J2153" s="299">
        <f t="shared" si="227"/>
        <v>83.10518260869566</v>
      </c>
    </row>
    <row r="2154" spans="1:10" s="129" customFormat="1" ht="12.75">
      <c r="A2154" s="133"/>
      <c r="B2154" s="130"/>
      <c r="C2154" s="130"/>
      <c r="D2154" s="133"/>
      <c r="E2154" s="133" t="s">
        <v>812</v>
      </c>
      <c r="F2154" s="131" t="s">
        <v>445</v>
      </c>
      <c r="G2154" s="160">
        <f t="shared" si="232"/>
        <v>115000</v>
      </c>
      <c r="H2154" s="160">
        <f t="shared" si="232"/>
        <v>115000</v>
      </c>
      <c r="I2154" s="160">
        <f t="shared" si="232"/>
        <v>95570.96</v>
      </c>
      <c r="J2154" s="299">
        <f t="shared" si="227"/>
        <v>83.10518260869566</v>
      </c>
    </row>
    <row r="2155" spans="1:10" s="129" customFormat="1" ht="12.75">
      <c r="A2155" s="133"/>
      <c r="B2155" s="130"/>
      <c r="C2155" s="130" t="s">
        <v>321</v>
      </c>
      <c r="D2155" s="133" t="s">
        <v>2358</v>
      </c>
      <c r="E2155" s="270" t="s">
        <v>1034</v>
      </c>
      <c r="F2155" s="131" t="s">
        <v>448</v>
      </c>
      <c r="G2155" s="161">
        <v>115000</v>
      </c>
      <c r="H2155" s="161">
        <v>115000</v>
      </c>
      <c r="I2155" s="132">
        <v>95570.96</v>
      </c>
      <c r="J2155" s="301">
        <f t="shared" si="227"/>
        <v>83.10518260869566</v>
      </c>
    </row>
    <row r="2156" spans="1:10" s="129" customFormat="1" ht="6.75" customHeight="1">
      <c r="A2156" s="133"/>
      <c r="B2156" s="130"/>
      <c r="C2156" s="130"/>
      <c r="D2156" s="133"/>
      <c r="E2156" s="270"/>
      <c r="F2156" s="131"/>
      <c r="G2156" s="161"/>
      <c r="H2156" s="161"/>
      <c r="I2156" s="132"/>
      <c r="J2156" s="301"/>
    </row>
    <row r="2157" spans="1:10" s="129" customFormat="1" ht="38.25">
      <c r="A2157" s="266" t="s">
        <v>2665</v>
      </c>
      <c r="B2157" s="267"/>
      <c r="C2157" s="267"/>
      <c r="D2157" s="266"/>
      <c r="E2157" s="266"/>
      <c r="F2157" s="268" t="s">
        <v>2666</v>
      </c>
      <c r="G2157" s="269">
        <f>G2159</f>
        <v>70000</v>
      </c>
      <c r="H2157" s="269">
        <f>H2159</f>
        <v>70000</v>
      </c>
      <c r="I2157" s="269">
        <f>I2159</f>
        <v>54837.59</v>
      </c>
      <c r="J2157" s="298">
        <f aca="true" t="shared" si="233" ref="J2157:J2163">IF(OR($H2157=0,$I2157=0),"-",$I2157/$H2157*100)</f>
        <v>78.33941428571428</v>
      </c>
    </row>
    <row r="2158" spans="1:10" s="129" customFormat="1" ht="6.75" customHeight="1">
      <c r="A2158" s="133"/>
      <c r="B2158" s="130"/>
      <c r="C2158" s="130"/>
      <c r="D2158" s="133"/>
      <c r="E2158" s="133"/>
      <c r="F2158" s="159"/>
      <c r="G2158" s="160"/>
      <c r="H2158" s="160"/>
      <c r="I2158" s="160"/>
      <c r="J2158" s="299"/>
    </row>
    <row r="2159" spans="1:10" s="129" customFormat="1" ht="25.5">
      <c r="A2159" s="266" t="s">
        <v>2667</v>
      </c>
      <c r="B2159" s="267"/>
      <c r="C2159" s="267"/>
      <c r="D2159" s="266"/>
      <c r="E2159" s="266"/>
      <c r="F2159" s="268" t="s">
        <v>2668</v>
      </c>
      <c r="G2159" s="269">
        <f>G2160</f>
        <v>70000</v>
      </c>
      <c r="H2159" s="269">
        <f>H2160</f>
        <v>70000</v>
      </c>
      <c r="I2159" s="269">
        <f>I2160</f>
        <v>54837.59</v>
      </c>
      <c r="J2159" s="298">
        <f t="shared" si="233"/>
        <v>78.33941428571428</v>
      </c>
    </row>
    <row r="2160" spans="1:10" s="129" customFormat="1" ht="38.25">
      <c r="A2160" s="133" t="s">
        <v>2359</v>
      </c>
      <c r="B2160" s="130"/>
      <c r="C2160" s="130"/>
      <c r="D2160" s="133"/>
      <c r="E2160" s="133"/>
      <c r="F2160" s="159" t="s">
        <v>2360</v>
      </c>
      <c r="G2160" s="160">
        <f>0+G$2161</f>
        <v>70000</v>
      </c>
      <c r="H2160" s="160">
        <f>0+H$2161</f>
        <v>70000</v>
      </c>
      <c r="I2160" s="160">
        <f>0+I$2161</f>
        <v>54837.59</v>
      </c>
      <c r="J2160" s="299">
        <f t="shared" si="233"/>
        <v>78.33941428571428</v>
      </c>
    </row>
    <row r="2161" spans="1:10" s="129" customFormat="1" ht="40.5" customHeight="1">
      <c r="A2161" s="133" t="s">
        <v>2361</v>
      </c>
      <c r="B2161" s="130" t="s">
        <v>541</v>
      </c>
      <c r="C2161" s="130"/>
      <c r="D2161" s="133"/>
      <c r="E2161" s="133"/>
      <c r="F2161" s="159" t="s">
        <v>2362</v>
      </c>
      <c r="G2161" s="160">
        <f aca="true" t="shared" si="234" ref="G2161:I2162">0+G$2163</f>
        <v>70000</v>
      </c>
      <c r="H2161" s="160">
        <f t="shared" si="234"/>
        <v>70000</v>
      </c>
      <c r="I2161" s="160">
        <f t="shared" si="234"/>
        <v>54837.59</v>
      </c>
      <c r="J2161" s="299">
        <f t="shared" si="233"/>
        <v>78.33941428571428</v>
      </c>
    </row>
    <row r="2162" spans="1:10" s="129" customFormat="1" ht="12.75">
      <c r="A2162" s="133"/>
      <c r="B2162" s="130"/>
      <c r="C2162" s="130"/>
      <c r="D2162" s="133"/>
      <c r="E2162" s="133" t="s">
        <v>543</v>
      </c>
      <c r="F2162" s="131" t="s">
        <v>380</v>
      </c>
      <c r="G2162" s="160">
        <f t="shared" si="234"/>
        <v>70000</v>
      </c>
      <c r="H2162" s="160">
        <f t="shared" si="234"/>
        <v>70000</v>
      </c>
      <c r="I2162" s="160">
        <f t="shared" si="234"/>
        <v>54837.59</v>
      </c>
      <c r="J2162" s="299">
        <f t="shared" si="233"/>
        <v>78.33941428571428</v>
      </c>
    </row>
    <row r="2163" spans="1:10" s="129" customFormat="1" ht="12.75">
      <c r="A2163" s="133"/>
      <c r="B2163" s="130"/>
      <c r="C2163" s="130" t="s">
        <v>26</v>
      </c>
      <c r="D2163" s="133" t="s">
        <v>2363</v>
      </c>
      <c r="E2163" s="270" t="s">
        <v>545</v>
      </c>
      <c r="F2163" s="131" t="s">
        <v>387</v>
      </c>
      <c r="G2163" s="161">
        <v>70000</v>
      </c>
      <c r="H2163" s="161">
        <v>70000</v>
      </c>
      <c r="I2163" s="132">
        <v>54837.59</v>
      </c>
      <c r="J2163" s="301">
        <f t="shared" si="233"/>
        <v>78.33941428571428</v>
      </c>
    </row>
    <row r="2164" spans="1:10" s="129" customFormat="1" ht="6.75" customHeight="1">
      <c r="A2164" s="133"/>
      <c r="B2164" s="130"/>
      <c r="C2164" s="130"/>
      <c r="D2164" s="133"/>
      <c r="E2164" s="270"/>
      <c r="F2164" s="131"/>
      <c r="G2164" s="161"/>
      <c r="H2164" s="161"/>
      <c r="I2164" s="132"/>
      <c r="J2164" s="301"/>
    </row>
    <row r="2165" spans="1:10" s="129" customFormat="1" ht="25.5" customHeight="1">
      <c r="A2165" s="266" t="s">
        <v>2669</v>
      </c>
      <c r="B2165" s="267"/>
      <c r="C2165" s="267"/>
      <c r="D2165" s="266"/>
      <c r="E2165" s="266"/>
      <c r="F2165" s="268" t="s">
        <v>2671</v>
      </c>
      <c r="G2165" s="269">
        <f>G2167</f>
        <v>41875412</v>
      </c>
      <c r="H2165" s="269">
        <f>H2167</f>
        <v>41875412</v>
      </c>
      <c r="I2165" s="269">
        <f>I2167</f>
        <v>35212931.81</v>
      </c>
      <c r="J2165" s="298">
        <f aca="true" t="shared" si="235" ref="J2165:J2231">IF(OR($H2165=0,$I2165=0),"-",$I2165/$H2165*100)</f>
        <v>84.08975608407148</v>
      </c>
    </row>
    <row r="2166" spans="1:10" s="129" customFormat="1" ht="6.75" customHeight="1">
      <c r="A2166" s="133"/>
      <c r="B2166" s="130"/>
      <c r="C2166" s="130"/>
      <c r="D2166" s="133"/>
      <c r="E2166" s="133"/>
      <c r="F2166" s="159"/>
      <c r="G2166" s="160"/>
      <c r="H2166" s="160"/>
      <c r="I2166" s="160"/>
      <c r="J2166" s="299"/>
    </row>
    <row r="2167" spans="1:10" s="129" customFormat="1" ht="25.5">
      <c r="A2167" s="266" t="s">
        <v>2670</v>
      </c>
      <c r="B2167" s="267"/>
      <c r="C2167" s="267"/>
      <c r="D2167" s="266"/>
      <c r="E2167" s="266"/>
      <c r="F2167" s="268" t="s">
        <v>2672</v>
      </c>
      <c r="G2167" s="269">
        <f>G2168+G2193+G2230+G2234+G2240+G2250+G2256+G2266+G2315</f>
        <v>41875412</v>
      </c>
      <c r="H2167" s="269">
        <f>H2168+H2193+H2230+H2234+H2240+H2250+H2256+H2266+H2315</f>
        <v>41875412</v>
      </c>
      <c r="I2167" s="269">
        <f>I2168+I2193+I2230+I2234+I2240+I2250+I2256+I2266+I2315</f>
        <v>35212931.81</v>
      </c>
      <c r="J2167" s="298">
        <f t="shared" si="235"/>
        <v>84.08975608407148</v>
      </c>
    </row>
    <row r="2168" spans="1:10" s="129" customFormat="1" ht="25.5">
      <c r="A2168" s="133" t="s">
        <v>2364</v>
      </c>
      <c r="B2168" s="130"/>
      <c r="C2168" s="130"/>
      <c r="D2168" s="133"/>
      <c r="E2168" s="133"/>
      <c r="F2168" s="159" t="s">
        <v>2365</v>
      </c>
      <c r="G2168" s="160">
        <f>0+G$2169+G$2173+G$2179+G$2182+G$2185+G$2190</f>
        <v>11111534</v>
      </c>
      <c r="H2168" s="160">
        <f>0+H$2169+H$2173+H$2179+H$2182+H$2185+H$2190</f>
        <v>11120900</v>
      </c>
      <c r="I2168" s="160">
        <f>0+I$2169+I$2173+I$2179+I$2182+I$2185+I$2190</f>
        <v>10447319.93</v>
      </c>
      <c r="J2168" s="299">
        <f t="shared" si="235"/>
        <v>93.9431154852575</v>
      </c>
    </row>
    <row r="2169" spans="1:10" s="129" customFormat="1" ht="25.5">
      <c r="A2169" s="133" t="s">
        <v>2366</v>
      </c>
      <c r="B2169" s="130" t="s">
        <v>689</v>
      </c>
      <c r="C2169" s="130"/>
      <c r="D2169" s="133"/>
      <c r="E2169" s="133"/>
      <c r="F2169" s="159" t="s">
        <v>2367</v>
      </c>
      <c r="G2169" s="160">
        <f aca="true" t="shared" si="236" ref="G2169:I2170">0+G$2171+G$2172</f>
        <v>1300000</v>
      </c>
      <c r="H2169" s="160">
        <f t="shared" si="236"/>
        <v>1300000</v>
      </c>
      <c r="I2169" s="160">
        <f t="shared" si="236"/>
        <v>1297584.32</v>
      </c>
      <c r="J2169" s="299">
        <f t="shared" si="235"/>
        <v>99.81417846153848</v>
      </c>
    </row>
    <row r="2170" spans="1:10" s="129" customFormat="1" ht="12.75">
      <c r="A2170" s="133"/>
      <c r="B2170" s="130"/>
      <c r="C2170" s="130"/>
      <c r="D2170" s="133"/>
      <c r="E2170" s="133" t="s">
        <v>543</v>
      </c>
      <c r="F2170" s="131" t="s">
        <v>380</v>
      </c>
      <c r="G2170" s="160">
        <f t="shared" si="236"/>
        <v>1300000</v>
      </c>
      <c r="H2170" s="160">
        <f t="shared" si="236"/>
        <v>1300000</v>
      </c>
      <c r="I2170" s="160">
        <f t="shared" si="236"/>
        <v>1297584.32</v>
      </c>
      <c r="J2170" s="299">
        <f t="shared" si="235"/>
        <v>99.81417846153848</v>
      </c>
    </row>
    <row r="2171" spans="1:10" s="129" customFormat="1" ht="12.75">
      <c r="A2171" s="133"/>
      <c r="B2171" s="130"/>
      <c r="C2171" s="130" t="s">
        <v>19</v>
      </c>
      <c r="D2171" s="133" t="s">
        <v>2368</v>
      </c>
      <c r="E2171" s="270" t="s">
        <v>800</v>
      </c>
      <c r="F2171" s="131" t="s">
        <v>382</v>
      </c>
      <c r="G2171" s="161">
        <v>1290000</v>
      </c>
      <c r="H2171" s="161">
        <v>1290000</v>
      </c>
      <c r="I2171" s="132">
        <v>1296634.32</v>
      </c>
      <c r="J2171" s="301">
        <f t="shared" si="235"/>
        <v>100.51428837209302</v>
      </c>
    </row>
    <row r="2172" spans="1:10" s="129" customFormat="1" ht="12.75">
      <c r="A2172" s="133"/>
      <c r="B2172" s="130"/>
      <c r="C2172" s="130" t="s">
        <v>19</v>
      </c>
      <c r="D2172" s="133" t="s">
        <v>2369</v>
      </c>
      <c r="E2172" s="270" t="s">
        <v>544</v>
      </c>
      <c r="F2172" s="131" t="s">
        <v>383</v>
      </c>
      <c r="G2172" s="161">
        <v>10000</v>
      </c>
      <c r="H2172" s="161">
        <v>10000</v>
      </c>
      <c r="I2172" s="132">
        <v>950</v>
      </c>
      <c r="J2172" s="301">
        <f t="shared" si="235"/>
        <v>9.5</v>
      </c>
    </row>
    <row r="2173" spans="1:10" s="129" customFormat="1" ht="25.5">
      <c r="A2173" s="133" t="s">
        <v>2370</v>
      </c>
      <c r="B2173" s="130" t="s">
        <v>2371</v>
      </c>
      <c r="C2173" s="130"/>
      <c r="D2173" s="133"/>
      <c r="E2173" s="133"/>
      <c r="F2173" s="159" t="s">
        <v>2372</v>
      </c>
      <c r="G2173" s="160">
        <f>0+G$2175+G$2176+G$2178</f>
        <v>2005000</v>
      </c>
      <c r="H2173" s="160">
        <f>0+H$2175+H$2176+H$2178</f>
        <v>2223000</v>
      </c>
      <c r="I2173" s="160">
        <f>0+I$2175+I$2176+I$2178</f>
        <v>2222059.45</v>
      </c>
      <c r="J2173" s="299">
        <f t="shared" si="235"/>
        <v>99.95769005847954</v>
      </c>
    </row>
    <row r="2174" spans="1:10" s="129" customFormat="1" ht="12.75">
      <c r="A2174" s="133"/>
      <c r="B2174" s="130"/>
      <c r="C2174" s="130"/>
      <c r="D2174" s="133"/>
      <c r="E2174" s="133" t="s">
        <v>543</v>
      </c>
      <c r="F2174" s="131" t="s">
        <v>380</v>
      </c>
      <c r="G2174" s="160">
        <f>0+G$2175+G$2176</f>
        <v>2005000</v>
      </c>
      <c r="H2174" s="160">
        <f>0+H$2175+H$2176</f>
        <v>2206000</v>
      </c>
      <c r="I2174" s="160">
        <f>0+I$2175+I$2176</f>
        <v>2205339.45</v>
      </c>
      <c r="J2174" s="299">
        <f t="shared" si="235"/>
        <v>99.97005666364461</v>
      </c>
    </row>
    <row r="2175" spans="1:10" s="129" customFormat="1" ht="12.75">
      <c r="A2175" s="133"/>
      <c r="B2175" s="130"/>
      <c r="C2175" s="130" t="s">
        <v>19</v>
      </c>
      <c r="D2175" s="133" t="s">
        <v>2373</v>
      </c>
      <c r="E2175" s="270" t="s">
        <v>800</v>
      </c>
      <c r="F2175" s="131" t="s">
        <v>382</v>
      </c>
      <c r="G2175" s="161">
        <v>2000000</v>
      </c>
      <c r="H2175" s="161">
        <v>2201000</v>
      </c>
      <c r="I2175" s="132">
        <v>2205339.45</v>
      </c>
      <c r="J2175" s="301">
        <f t="shared" si="235"/>
        <v>100.19715810995002</v>
      </c>
    </row>
    <row r="2176" spans="1:10" s="129" customFormat="1" ht="12.75">
      <c r="A2176" s="133"/>
      <c r="B2176" s="130"/>
      <c r="C2176" s="130" t="s">
        <v>19</v>
      </c>
      <c r="D2176" s="133" t="s">
        <v>2374</v>
      </c>
      <c r="E2176" s="270" t="s">
        <v>544</v>
      </c>
      <c r="F2176" s="131" t="s">
        <v>383</v>
      </c>
      <c r="G2176" s="161">
        <v>5000</v>
      </c>
      <c r="H2176" s="161">
        <v>5000</v>
      </c>
      <c r="I2176" s="132">
        <v>0</v>
      </c>
      <c r="J2176" s="301" t="str">
        <f t="shared" si="235"/>
        <v>-</v>
      </c>
    </row>
    <row r="2177" spans="1:10" s="129" customFormat="1" ht="12.75">
      <c r="A2177" s="133"/>
      <c r="B2177" s="130"/>
      <c r="C2177" s="130"/>
      <c r="D2177" s="133"/>
      <c r="E2177" s="133" t="s">
        <v>812</v>
      </c>
      <c r="F2177" s="131" t="s">
        <v>445</v>
      </c>
      <c r="G2177" s="160">
        <f>0+G$2178</f>
        <v>0</v>
      </c>
      <c r="H2177" s="160">
        <f>0+H$2178</f>
        <v>17000</v>
      </c>
      <c r="I2177" s="160">
        <f>0+I$2178</f>
        <v>16720</v>
      </c>
      <c r="J2177" s="299">
        <f t="shared" si="235"/>
        <v>98.3529411764706</v>
      </c>
    </row>
    <row r="2178" spans="1:10" s="129" customFormat="1" ht="12.75">
      <c r="A2178" s="133"/>
      <c r="B2178" s="130"/>
      <c r="C2178" s="130"/>
      <c r="D2178" s="133" t="s">
        <v>2375</v>
      </c>
      <c r="E2178" s="270" t="s">
        <v>1036</v>
      </c>
      <c r="F2178" s="131" t="s">
        <v>450</v>
      </c>
      <c r="G2178" s="161">
        <v>0</v>
      </c>
      <c r="H2178" s="161">
        <v>17000</v>
      </c>
      <c r="I2178" s="132">
        <v>16720</v>
      </c>
      <c r="J2178" s="301">
        <f t="shared" si="235"/>
        <v>98.3529411764706</v>
      </c>
    </row>
    <row r="2179" spans="1:10" s="129" customFormat="1" ht="25.5">
      <c r="A2179" s="133" t="s">
        <v>2376</v>
      </c>
      <c r="B2179" s="130" t="s">
        <v>2371</v>
      </c>
      <c r="C2179" s="130"/>
      <c r="D2179" s="133"/>
      <c r="E2179" s="133"/>
      <c r="F2179" s="159" t="s">
        <v>2377</v>
      </c>
      <c r="G2179" s="160">
        <f aca="true" t="shared" si="237" ref="G2179:I2180">0+G$2181</f>
        <v>1600000</v>
      </c>
      <c r="H2179" s="160">
        <f t="shared" si="237"/>
        <v>1600000</v>
      </c>
      <c r="I2179" s="160">
        <f t="shared" si="237"/>
        <v>1563933.01</v>
      </c>
      <c r="J2179" s="299">
        <f t="shared" si="235"/>
        <v>97.745813125</v>
      </c>
    </row>
    <row r="2180" spans="1:10" s="129" customFormat="1" ht="12.75">
      <c r="A2180" s="133"/>
      <c r="B2180" s="130"/>
      <c r="C2180" s="130"/>
      <c r="D2180" s="133"/>
      <c r="E2180" s="133" t="s">
        <v>543</v>
      </c>
      <c r="F2180" s="131" t="s">
        <v>380</v>
      </c>
      <c r="G2180" s="160">
        <f t="shared" si="237"/>
        <v>1600000</v>
      </c>
      <c r="H2180" s="160">
        <f t="shared" si="237"/>
        <v>1600000</v>
      </c>
      <c r="I2180" s="160">
        <f t="shared" si="237"/>
        <v>1563933.01</v>
      </c>
      <c r="J2180" s="299">
        <f t="shared" si="235"/>
        <v>97.745813125</v>
      </c>
    </row>
    <row r="2181" spans="1:10" s="129" customFormat="1" ht="12.75">
      <c r="A2181" s="133"/>
      <c r="B2181" s="130"/>
      <c r="C2181" s="130" t="s">
        <v>19</v>
      </c>
      <c r="D2181" s="133" t="s">
        <v>2378</v>
      </c>
      <c r="E2181" s="270" t="s">
        <v>800</v>
      </c>
      <c r="F2181" s="131" t="s">
        <v>382</v>
      </c>
      <c r="G2181" s="161">
        <v>1600000</v>
      </c>
      <c r="H2181" s="161">
        <v>1600000</v>
      </c>
      <c r="I2181" s="132">
        <v>1563933.01</v>
      </c>
      <c r="J2181" s="301">
        <f t="shared" si="235"/>
        <v>97.745813125</v>
      </c>
    </row>
    <row r="2182" spans="1:10" s="129" customFormat="1" ht="38.25">
      <c r="A2182" s="133" t="s">
        <v>2379</v>
      </c>
      <c r="B2182" s="130" t="s">
        <v>2371</v>
      </c>
      <c r="C2182" s="130"/>
      <c r="D2182" s="133"/>
      <c r="E2182" s="133"/>
      <c r="F2182" s="159" t="s">
        <v>2380</v>
      </c>
      <c r="G2182" s="160">
        <f aca="true" t="shared" si="238" ref="G2182:I2183">0+G$2184</f>
        <v>400000</v>
      </c>
      <c r="H2182" s="160">
        <f t="shared" si="238"/>
        <v>400000</v>
      </c>
      <c r="I2182" s="160">
        <f t="shared" si="238"/>
        <v>137965.33</v>
      </c>
      <c r="J2182" s="299">
        <f t="shared" si="235"/>
        <v>34.4913325</v>
      </c>
    </row>
    <row r="2183" spans="1:10" s="129" customFormat="1" ht="12.75">
      <c r="A2183" s="133"/>
      <c r="B2183" s="130"/>
      <c r="C2183" s="130"/>
      <c r="D2183" s="133"/>
      <c r="E2183" s="133" t="s">
        <v>543</v>
      </c>
      <c r="F2183" s="131" t="s">
        <v>380</v>
      </c>
      <c r="G2183" s="160">
        <f t="shared" si="238"/>
        <v>400000</v>
      </c>
      <c r="H2183" s="160">
        <f t="shared" si="238"/>
        <v>400000</v>
      </c>
      <c r="I2183" s="160">
        <f t="shared" si="238"/>
        <v>137965.33</v>
      </c>
      <c r="J2183" s="299">
        <f t="shared" si="235"/>
        <v>34.4913325</v>
      </c>
    </row>
    <row r="2184" spans="1:10" s="129" customFormat="1" ht="12.75">
      <c r="A2184" s="133"/>
      <c r="B2184" s="130"/>
      <c r="C2184" s="130" t="s">
        <v>19</v>
      </c>
      <c r="D2184" s="133" t="s">
        <v>2381</v>
      </c>
      <c r="E2184" s="270" t="s">
        <v>800</v>
      </c>
      <c r="F2184" s="131" t="s">
        <v>382</v>
      </c>
      <c r="G2184" s="161">
        <v>400000</v>
      </c>
      <c r="H2184" s="161">
        <v>400000</v>
      </c>
      <c r="I2184" s="132">
        <v>137965.33</v>
      </c>
      <c r="J2184" s="301">
        <f t="shared" si="235"/>
        <v>34.4913325</v>
      </c>
    </row>
    <row r="2185" spans="1:10" s="129" customFormat="1" ht="25.5">
      <c r="A2185" s="133" t="s">
        <v>2382</v>
      </c>
      <c r="B2185" s="130" t="s">
        <v>2020</v>
      </c>
      <c r="C2185" s="130"/>
      <c r="D2185" s="133"/>
      <c r="E2185" s="133"/>
      <c r="F2185" s="159" t="s">
        <v>2383</v>
      </c>
      <c r="G2185" s="160">
        <f aca="true" t="shared" si="239" ref="G2185:I2186">0+G$2187+G$2188+G$2189</f>
        <v>4652900</v>
      </c>
      <c r="H2185" s="160">
        <f t="shared" si="239"/>
        <v>4424900</v>
      </c>
      <c r="I2185" s="160">
        <f t="shared" si="239"/>
        <v>4053005.36</v>
      </c>
      <c r="J2185" s="299">
        <f t="shared" si="235"/>
        <v>91.59541142172705</v>
      </c>
    </row>
    <row r="2186" spans="1:10" s="129" customFormat="1" ht="12.75">
      <c r="A2186" s="133"/>
      <c r="B2186" s="130"/>
      <c r="C2186" s="130"/>
      <c r="D2186" s="133"/>
      <c r="E2186" s="133" t="s">
        <v>543</v>
      </c>
      <c r="F2186" s="131" t="s">
        <v>380</v>
      </c>
      <c r="G2186" s="160">
        <f t="shared" si="239"/>
        <v>4652900</v>
      </c>
      <c r="H2186" s="160">
        <f t="shared" si="239"/>
        <v>4424900</v>
      </c>
      <c r="I2186" s="160">
        <f t="shared" si="239"/>
        <v>4053005.36</v>
      </c>
      <c r="J2186" s="299">
        <f t="shared" si="235"/>
        <v>91.59541142172705</v>
      </c>
    </row>
    <row r="2187" spans="1:10" s="129" customFormat="1" ht="12.75">
      <c r="A2187" s="133"/>
      <c r="B2187" s="130"/>
      <c r="C2187" s="130" t="s">
        <v>2384</v>
      </c>
      <c r="D2187" s="133" t="s">
        <v>2316</v>
      </c>
      <c r="E2187" s="270" t="s">
        <v>800</v>
      </c>
      <c r="F2187" s="131" t="s">
        <v>382</v>
      </c>
      <c r="G2187" s="161">
        <v>4572275</v>
      </c>
      <c r="H2187" s="161">
        <v>4344275</v>
      </c>
      <c r="I2187" s="132">
        <v>4034005.36</v>
      </c>
      <c r="J2187" s="301">
        <f t="shared" si="235"/>
        <v>92.85796502293248</v>
      </c>
    </row>
    <row r="2188" spans="1:10" s="129" customFormat="1" ht="12.75">
      <c r="A2188" s="133"/>
      <c r="B2188" s="130"/>
      <c r="C2188" s="130" t="s">
        <v>19</v>
      </c>
      <c r="D2188" s="133" t="s">
        <v>2325</v>
      </c>
      <c r="E2188" s="270" t="s">
        <v>544</v>
      </c>
      <c r="F2188" s="131" t="s">
        <v>383</v>
      </c>
      <c r="G2188" s="161">
        <v>50000</v>
      </c>
      <c r="H2188" s="161">
        <v>50000</v>
      </c>
      <c r="I2188" s="132">
        <v>19000</v>
      </c>
      <c r="J2188" s="301">
        <f t="shared" si="235"/>
        <v>38</v>
      </c>
    </row>
    <row r="2189" spans="1:10" s="129" customFormat="1" ht="12.75">
      <c r="A2189" s="133"/>
      <c r="B2189" s="130"/>
      <c r="C2189" s="130" t="s">
        <v>19</v>
      </c>
      <c r="D2189" s="133" t="s">
        <v>2385</v>
      </c>
      <c r="E2189" s="270" t="s">
        <v>545</v>
      </c>
      <c r="F2189" s="131" t="s">
        <v>387</v>
      </c>
      <c r="G2189" s="161">
        <v>30625</v>
      </c>
      <c r="H2189" s="161">
        <v>30625</v>
      </c>
      <c r="I2189" s="132">
        <v>0</v>
      </c>
      <c r="J2189" s="301" t="str">
        <f t="shared" si="235"/>
        <v>-</v>
      </c>
    </row>
    <row r="2190" spans="1:10" s="129" customFormat="1" ht="27" customHeight="1">
      <c r="A2190" s="133" t="s">
        <v>2386</v>
      </c>
      <c r="B2190" s="130" t="s">
        <v>1107</v>
      </c>
      <c r="C2190" s="130"/>
      <c r="D2190" s="133"/>
      <c r="E2190" s="133"/>
      <c r="F2190" s="159" t="s">
        <v>2387</v>
      </c>
      <c r="G2190" s="160">
        <f aca="true" t="shared" si="240" ref="G2190:I2191">0+G$2192</f>
        <v>1153634</v>
      </c>
      <c r="H2190" s="160">
        <f t="shared" si="240"/>
        <v>1173000</v>
      </c>
      <c r="I2190" s="160">
        <f t="shared" si="240"/>
        <v>1172772.46</v>
      </c>
      <c r="J2190" s="299">
        <f t="shared" si="235"/>
        <v>99.98060187553281</v>
      </c>
    </row>
    <row r="2191" spans="1:10" s="129" customFormat="1" ht="12.75">
      <c r="A2191" s="133"/>
      <c r="B2191" s="130"/>
      <c r="C2191" s="130"/>
      <c r="D2191" s="133"/>
      <c r="E2191" s="133" t="s">
        <v>543</v>
      </c>
      <c r="F2191" s="131" t="s">
        <v>380</v>
      </c>
      <c r="G2191" s="160">
        <f t="shared" si="240"/>
        <v>1153634</v>
      </c>
      <c r="H2191" s="160">
        <f t="shared" si="240"/>
        <v>1173000</v>
      </c>
      <c r="I2191" s="160">
        <f t="shared" si="240"/>
        <v>1172772.46</v>
      </c>
      <c r="J2191" s="299">
        <f t="shared" si="235"/>
        <v>99.98060187553281</v>
      </c>
    </row>
    <row r="2192" spans="1:10" s="129" customFormat="1" ht="12.75">
      <c r="A2192" s="133"/>
      <c r="B2192" s="130"/>
      <c r="C2192" s="130" t="s">
        <v>26</v>
      </c>
      <c r="D2192" s="133" t="s">
        <v>2388</v>
      </c>
      <c r="E2192" s="270" t="s">
        <v>800</v>
      </c>
      <c r="F2192" s="131" t="s">
        <v>382</v>
      </c>
      <c r="G2192" s="161">
        <v>1153634</v>
      </c>
      <c r="H2192" s="161">
        <v>1173000</v>
      </c>
      <c r="I2192" s="132">
        <v>1172772.46</v>
      </c>
      <c r="J2192" s="301">
        <f t="shared" si="235"/>
        <v>99.98060187553281</v>
      </c>
    </row>
    <row r="2193" spans="1:10" s="129" customFormat="1" ht="25.5">
      <c r="A2193" s="133" t="s">
        <v>2389</v>
      </c>
      <c r="B2193" s="130"/>
      <c r="C2193" s="130"/>
      <c r="D2193" s="133"/>
      <c r="E2193" s="133"/>
      <c r="F2193" s="159" t="s">
        <v>2390</v>
      </c>
      <c r="G2193" s="160">
        <f>0+G$2194+G$2197+G$2209+G$2212+G$2227</f>
        <v>11532500</v>
      </c>
      <c r="H2193" s="160">
        <f>0+H$2194+H$2197+H$2209+H$2212+H$2227</f>
        <v>12022500</v>
      </c>
      <c r="I2193" s="160">
        <f>0+I$2194+I$2197+I$2209+I$2212+I$2227</f>
        <v>11547082.34</v>
      </c>
      <c r="J2193" s="299">
        <f t="shared" si="235"/>
        <v>96.045600665419</v>
      </c>
    </row>
    <row r="2194" spans="1:10" s="129" customFormat="1" ht="25.5">
      <c r="A2194" s="133" t="s">
        <v>2391</v>
      </c>
      <c r="B2194" s="130" t="s">
        <v>689</v>
      </c>
      <c r="C2194" s="130"/>
      <c r="D2194" s="133"/>
      <c r="E2194" s="133"/>
      <c r="F2194" s="159" t="s">
        <v>2392</v>
      </c>
      <c r="G2194" s="160">
        <f aca="true" t="shared" si="241" ref="G2194:I2195">0+G$2196</f>
        <v>3250000</v>
      </c>
      <c r="H2194" s="160">
        <f t="shared" si="241"/>
        <v>3325000</v>
      </c>
      <c r="I2194" s="160">
        <f t="shared" si="241"/>
        <v>3324770.33</v>
      </c>
      <c r="J2194" s="299">
        <f t="shared" si="235"/>
        <v>99.99309263157895</v>
      </c>
    </row>
    <row r="2195" spans="1:10" s="129" customFormat="1" ht="12.75">
      <c r="A2195" s="133"/>
      <c r="B2195" s="130"/>
      <c r="C2195" s="130"/>
      <c r="D2195" s="133"/>
      <c r="E2195" s="133" t="s">
        <v>543</v>
      </c>
      <c r="F2195" s="131" t="s">
        <v>380</v>
      </c>
      <c r="G2195" s="160">
        <f t="shared" si="241"/>
        <v>3250000</v>
      </c>
      <c r="H2195" s="160">
        <f t="shared" si="241"/>
        <v>3325000</v>
      </c>
      <c r="I2195" s="160">
        <f t="shared" si="241"/>
        <v>3324770.33</v>
      </c>
      <c r="J2195" s="299">
        <f t="shared" si="235"/>
        <v>99.99309263157895</v>
      </c>
    </row>
    <row r="2196" spans="1:10" s="129" customFormat="1" ht="12.75">
      <c r="A2196" s="133"/>
      <c r="B2196" s="130"/>
      <c r="C2196" s="130" t="s">
        <v>19</v>
      </c>
      <c r="D2196" s="133" t="s">
        <v>2393</v>
      </c>
      <c r="E2196" s="270" t="s">
        <v>809</v>
      </c>
      <c r="F2196" s="131" t="s">
        <v>384</v>
      </c>
      <c r="G2196" s="161">
        <v>3250000</v>
      </c>
      <c r="H2196" s="161">
        <v>3325000</v>
      </c>
      <c r="I2196" s="132">
        <v>3324770.33</v>
      </c>
      <c r="J2196" s="301">
        <f t="shared" si="235"/>
        <v>99.99309263157895</v>
      </c>
    </row>
    <row r="2197" spans="1:10" s="129" customFormat="1" ht="25.5">
      <c r="A2197" s="133" t="s">
        <v>2394</v>
      </c>
      <c r="B2197" s="130" t="s">
        <v>689</v>
      </c>
      <c r="C2197" s="130"/>
      <c r="D2197" s="133"/>
      <c r="E2197" s="133"/>
      <c r="F2197" s="159" t="s">
        <v>2395</v>
      </c>
      <c r="G2197" s="160">
        <f>0+G$2199+G$2201+G$2202+G$2203+G$2205+G$2206+G$2208</f>
        <v>879000</v>
      </c>
      <c r="H2197" s="160">
        <f>0+H$2199+H$2201+H$2202+H$2203+H$2205+H$2206+H$2208</f>
        <v>1079000</v>
      </c>
      <c r="I2197" s="160">
        <f>0+I$2199+I$2201+I$2202+I$2203+I$2205+I$2206+I$2208</f>
        <v>940605.7799999999</v>
      </c>
      <c r="J2197" s="299">
        <f t="shared" si="235"/>
        <v>87.17384430027802</v>
      </c>
    </row>
    <row r="2198" spans="1:10" s="129" customFormat="1" ht="12.75">
      <c r="A2198" s="133"/>
      <c r="B2198" s="130"/>
      <c r="C2198" s="130"/>
      <c r="D2198" s="133"/>
      <c r="E2198" s="133" t="s">
        <v>569</v>
      </c>
      <c r="F2198" s="131" t="s">
        <v>373</v>
      </c>
      <c r="G2198" s="160">
        <f>0+G$2199</f>
        <v>78000</v>
      </c>
      <c r="H2198" s="160">
        <f>0+H$2199</f>
        <v>78000</v>
      </c>
      <c r="I2198" s="160">
        <f>0+I$2199</f>
        <v>77998.24</v>
      </c>
      <c r="J2198" s="299">
        <f t="shared" si="235"/>
        <v>99.99774358974359</v>
      </c>
    </row>
    <row r="2199" spans="1:10" s="129" customFormat="1" ht="12.75">
      <c r="A2199" s="133"/>
      <c r="B2199" s="130"/>
      <c r="C2199" s="130" t="s">
        <v>19</v>
      </c>
      <c r="D2199" s="133" t="s">
        <v>2396</v>
      </c>
      <c r="E2199" s="270" t="s">
        <v>571</v>
      </c>
      <c r="F2199" s="131" t="s">
        <v>376</v>
      </c>
      <c r="G2199" s="161">
        <v>78000</v>
      </c>
      <c r="H2199" s="161">
        <v>78000</v>
      </c>
      <c r="I2199" s="132">
        <v>77998.24</v>
      </c>
      <c r="J2199" s="301">
        <f t="shared" si="235"/>
        <v>99.99774358974359</v>
      </c>
    </row>
    <row r="2200" spans="1:10" s="129" customFormat="1" ht="12.75">
      <c r="A2200" s="133"/>
      <c r="B2200" s="130"/>
      <c r="C2200" s="130"/>
      <c r="D2200" s="133"/>
      <c r="E2200" s="133" t="s">
        <v>543</v>
      </c>
      <c r="F2200" s="131" t="s">
        <v>380</v>
      </c>
      <c r="G2200" s="160">
        <f>0+G$2201+G$2202+G$2203</f>
        <v>361000</v>
      </c>
      <c r="H2200" s="160">
        <f>0+H$2201+H$2202+H$2203</f>
        <v>361000</v>
      </c>
      <c r="I2200" s="160">
        <f>0+I$2201+I$2202+I$2203</f>
        <v>294845.73</v>
      </c>
      <c r="J2200" s="299">
        <f t="shared" si="235"/>
        <v>81.67471745152353</v>
      </c>
    </row>
    <row r="2201" spans="1:10" s="129" customFormat="1" ht="12.75">
      <c r="A2201" s="133"/>
      <c r="B2201" s="130"/>
      <c r="C2201" s="130" t="s">
        <v>19</v>
      </c>
      <c r="D2201" s="133" t="s">
        <v>2397</v>
      </c>
      <c r="E2201" s="270" t="s">
        <v>544</v>
      </c>
      <c r="F2201" s="131" t="s">
        <v>383</v>
      </c>
      <c r="G2201" s="161">
        <v>51000</v>
      </c>
      <c r="H2201" s="161">
        <v>51000</v>
      </c>
      <c r="I2201" s="132">
        <v>50813.25</v>
      </c>
      <c r="J2201" s="301">
        <f t="shared" si="235"/>
        <v>99.63382352941177</v>
      </c>
    </row>
    <row r="2202" spans="1:10" s="129" customFormat="1" ht="12.75">
      <c r="A2202" s="133"/>
      <c r="B2202" s="130"/>
      <c r="C2202" s="130" t="s">
        <v>19</v>
      </c>
      <c r="D2202" s="133" t="s">
        <v>2398</v>
      </c>
      <c r="E2202" s="270" t="s">
        <v>809</v>
      </c>
      <c r="F2202" s="131" t="s">
        <v>384</v>
      </c>
      <c r="G2202" s="161">
        <v>50000</v>
      </c>
      <c r="H2202" s="161">
        <v>50000</v>
      </c>
      <c r="I2202" s="132">
        <v>49109.45</v>
      </c>
      <c r="J2202" s="301">
        <f t="shared" si="235"/>
        <v>98.21889999999999</v>
      </c>
    </row>
    <row r="2203" spans="1:10" s="129" customFormat="1" ht="12.75">
      <c r="A2203" s="133"/>
      <c r="B2203" s="130"/>
      <c r="C2203" s="130" t="s">
        <v>19</v>
      </c>
      <c r="D2203" s="133" t="s">
        <v>2399</v>
      </c>
      <c r="E2203" s="270" t="s">
        <v>545</v>
      </c>
      <c r="F2203" s="131" t="s">
        <v>387</v>
      </c>
      <c r="G2203" s="161">
        <v>260000</v>
      </c>
      <c r="H2203" s="161">
        <v>260000</v>
      </c>
      <c r="I2203" s="132">
        <v>194923.03</v>
      </c>
      <c r="J2203" s="301">
        <f t="shared" si="235"/>
        <v>74.97039615384615</v>
      </c>
    </row>
    <row r="2204" spans="1:10" s="129" customFormat="1" ht="12.75">
      <c r="A2204" s="133"/>
      <c r="B2204" s="130"/>
      <c r="C2204" s="130"/>
      <c r="D2204" s="133"/>
      <c r="E2204" s="133" t="s">
        <v>550</v>
      </c>
      <c r="F2204" s="131" t="s">
        <v>391</v>
      </c>
      <c r="G2204" s="160">
        <f>0+G$2205+G$2206</f>
        <v>370000</v>
      </c>
      <c r="H2204" s="160">
        <f>0+H$2205+H$2206</f>
        <v>370000</v>
      </c>
      <c r="I2204" s="160">
        <f>0+I$2205+I$2206</f>
        <v>297896.42</v>
      </c>
      <c r="J2204" s="299">
        <f t="shared" si="235"/>
        <v>80.51254594594594</v>
      </c>
    </row>
    <row r="2205" spans="1:10" s="129" customFormat="1" ht="12.75">
      <c r="A2205" s="133"/>
      <c r="B2205" s="130"/>
      <c r="C2205" s="130" t="s">
        <v>19</v>
      </c>
      <c r="D2205" s="133" t="s">
        <v>2400</v>
      </c>
      <c r="E2205" s="270" t="s">
        <v>617</v>
      </c>
      <c r="F2205" s="131" t="s">
        <v>396</v>
      </c>
      <c r="G2205" s="161">
        <v>110000</v>
      </c>
      <c r="H2205" s="161">
        <v>110000</v>
      </c>
      <c r="I2205" s="132">
        <v>63935.54</v>
      </c>
      <c r="J2205" s="301">
        <f t="shared" si="235"/>
        <v>58.12321818181818</v>
      </c>
    </row>
    <row r="2206" spans="1:10" s="129" customFormat="1" ht="12.75">
      <c r="A2206" s="133"/>
      <c r="B2206" s="130"/>
      <c r="C2206" s="130" t="s">
        <v>19</v>
      </c>
      <c r="D2206" s="133" t="s">
        <v>2401</v>
      </c>
      <c r="E2206" s="270" t="s">
        <v>551</v>
      </c>
      <c r="F2206" s="131" t="s">
        <v>391</v>
      </c>
      <c r="G2206" s="161">
        <v>260000</v>
      </c>
      <c r="H2206" s="161">
        <v>260000</v>
      </c>
      <c r="I2206" s="132">
        <v>233960.88</v>
      </c>
      <c r="J2206" s="301">
        <f t="shared" si="235"/>
        <v>89.98495384615384</v>
      </c>
    </row>
    <row r="2207" spans="1:10" s="129" customFormat="1" ht="12.75">
      <c r="A2207" s="133"/>
      <c r="B2207" s="130"/>
      <c r="C2207" s="130"/>
      <c r="D2207" s="133"/>
      <c r="E2207" s="133" t="s">
        <v>619</v>
      </c>
      <c r="F2207" s="131" t="s">
        <v>404</v>
      </c>
      <c r="G2207" s="160">
        <f>0+G$2208</f>
        <v>70000</v>
      </c>
      <c r="H2207" s="160">
        <f>0+H$2208</f>
        <v>270000</v>
      </c>
      <c r="I2207" s="160">
        <f>0+I$2208</f>
        <v>269865.39</v>
      </c>
      <c r="J2207" s="299">
        <f t="shared" si="235"/>
        <v>99.95014444444445</v>
      </c>
    </row>
    <row r="2208" spans="1:10" s="129" customFormat="1" ht="12.75">
      <c r="A2208" s="133"/>
      <c r="B2208" s="130"/>
      <c r="C2208" s="130" t="s">
        <v>19</v>
      </c>
      <c r="D2208" s="133" t="s">
        <v>2402</v>
      </c>
      <c r="E2208" s="270" t="s">
        <v>621</v>
      </c>
      <c r="F2208" s="131" t="s">
        <v>407</v>
      </c>
      <c r="G2208" s="161">
        <v>70000</v>
      </c>
      <c r="H2208" s="161">
        <v>270000</v>
      </c>
      <c r="I2208" s="132">
        <v>269865.39</v>
      </c>
      <c r="J2208" s="301">
        <f t="shared" si="235"/>
        <v>99.95014444444445</v>
      </c>
    </row>
    <row r="2209" spans="1:10" s="129" customFormat="1" ht="25.5">
      <c r="A2209" s="133" t="s">
        <v>2403</v>
      </c>
      <c r="B2209" s="130" t="s">
        <v>2371</v>
      </c>
      <c r="C2209" s="130"/>
      <c r="D2209" s="133"/>
      <c r="E2209" s="133"/>
      <c r="F2209" s="159" t="s">
        <v>2404</v>
      </c>
      <c r="G2209" s="160">
        <f aca="true" t="shared" si="242" ref="G2209:I2210">0+G$2211</f>
        <v>4900000</v>
      </c>
      <c r="H2209" s="160">
        <f t="shared" si="242"/>
        <v>4992000</v>
      </c>
      <c r="I2209" s="160">
        <f t="shared" si="242"/>
        <v>4991592.5</v>
      </c>
      <c r="J2209" s="299">
        <f t="shared" si="235"/>
        <v>99.99183693910257</v>
      </c>
    </row>
    <row r="2210" spans="1:10" s="129" customFormat="1" ht="12.75">
      <c r="A2210" s="133"/>
      <c r="B2210" s="130"/>
      <c r="C2210" s="130"/>
      <c r="D2210" s="133"/>
      <c r="E2210" s="133" t="s">
        <v>543</v>
      </c>
      <c r="F2210" s="131" t="s">
        <v>380</v>
      </c>
      <c r="G2210" s="160">
        <f t="shared" si="242"/>
        <v>4900000</v>
      </c>
      <c r="H2210" s="160">
        <f t="shared" si="242"/>
        <v>4992000</v>
      </c>
      <c r="I2210" s="160">
        <f t="shared" si="242"/>
        <v>4991592.5</v>
      </c>
      <c r="J2210" s="299">
        <f t="shared" si="235"/>
        <v>99.99183693910257</v>
      </c>
    </row>
    <row r="2211" spans="1:10" s="129" customFormat="1" ht="12.75">
      <c r="A2211" s="133"/>
      <c r="B2211" s="130"/>
      <c r="C2211" s="130" t="s">
        <v>19</v>
      </c>
      <c r="D2211" s="133" t="s">
        <v>2359</v>
      </c>
      <c r="E2211" s="270" t="s">
        <v>809</v>
      </c>
      <c r="F2211" s="131" t="s">
        <v>384</v>
      </c>
      <c r="G2211" s="161">
        <v>4900000</v>
      </c>
      <c r="H2211" s="161">
        <v>4992000</v>
      </c>
      <c r="I2211" s="132">
        <v>4991592.5</v>
      </c>
      <c r="J2211" s="301">
        <f t="shared" si="235"/>
        <v>99.99183693910257</v>
      </c>
    </row>
    <row r="2212" spans="1:10" s="129" customFormat="1" ht="25.5">
      <c r="A2212" s="133" t="s">
        <v>2405</v>
      </c>
      <c r="B2212" s="130" t="s">
        <v>2371</v>
      </c>
      <c r="C2212" s="130"/>
      <c r="D2212" s="133"/>
      <c r="E2212" s="133"/>
      <c r="F2212" s="159" t="s">
        <v>2406</v>
      </c>
      <c r="G2212" s="160">
        <f>0+G$2214+G$2216+G$2217+G$2218+G$2219+G$2220+G$2222+G$2223+G$2225+G$2226</f>
        <v>1882500</v>
      </c>
      <c r="H2212" s="160">
        <f>0+H$2214+H$2216+H$2217+H$2218+H$2219+H$2220+H$2222+H$2223+H$2225+H$2226</f>
        <v>1979500</v>
      </c>
      <c r="I2212" s="160">
        <f>0+I$2214+I$2216+I$2217+I$2218+I$2219+I$2220+I$2222+I$2223+I$2225+I$2226</f>
        <v>1643415.96</v>
      </c>
      <c r="J2212" s="299">
        <f t="shared" si="235"/>
        <v>83.0217711543319</v>
      </c>
    </row>
    <row r="2213" spans="1:10" s="129" customFormat="1" ht="12.75">
      <c r="A2213" s="133"/>
      <c r="B2213" s="130"/>
      <c r="C2213" s="130"/>
      <c r="D2213" s="133"/>
      <c r="E2213" s="133" t="s">
        <v>569</v>
      </c>
      <c r="F2213" s="131" t="s">
        <v>373</v>
      </c>
      <c r="G2213" s="160">
        <f>0+G$2214</f>
        <v>650000</v>
      </c>
      <c r="H2213" s="160">
        <f>0+H$2214</f>
        <v>747000</v>
      </c>
      <c r="I2213" s="160">
        <f>0+I$2214</f>
        <v>746080.73</v>
      </c>
      <c r="J2213" s="299">
        <f t="shared" si="235"/>
        <v>99.87693842034805</v>
      </c>
    </row>
    <row r="2214" spans="1:10" s="129" customFormat="1" ht="12.75">
      <c r="A2214" s="133"/>
      <c r="B2214" s="130"/>
      <c r="C2214" s="130" t="s">
        <v>19</v>
      </c>
      <c r="D2214" s="133" t="s">
        <v>2407</v>
      </c>
      <c r="E2214" s="270" t="s">
        <v>571</v>
      </c>
      <c r="F2214" s="131" t="s">
        <v>376</v>
      </c>
      <c r="G2214" s="161">
        <v>650000</v>
      </c>
      <c r="H2214" s="161">
        <v>747000</v>
      </c>
      <c r="I2214" s="132">
        <v>746080.73</v>
      </c>
      <c r="J2214" s="301">
        <f t="shared" si="235"/>
        <v>99.87693842034805</v>
      </c>
    </row>
    <row r="2215" spans="1:10" s="129" customFormat="1" ht="12.75">
      <c r="A2215" s="133"/>
      <c r="B2215" s="130"/>
      <c r="C2215" s="130"/>
      <c r="D2215" s="133"/>
      <c r="E2215" s="133" t="s">
        <v>543</v>
      </c>
      <c r="F2215" s="131" t="s">
        <v>380</v>
      </c>
      <c r="G2215" s="160">
        <f>0+G$2216+G$2217+G$2218+G$2219+G$2220</f>
        <v>772500</v>
      </c>
      <c r="H2215" s="160">
        <f>0+H$2216+H$2217+H$2218+H$2219+H$2220</f>
        <v>772500</v>
      </c>
      <c r="I2215" s="160">
        <f>0+I$2216+I$2217+I$2218+I$2219+I$2220</f>
        <v>584431.75</v>
      </c>
      <c r="J2215" s="299">
        <f t="shared" si="235"/>
        <v>75.65459546925565</v>
      </c>
    </row>
    <row r="2216" spans="1:10" s="129" customFormat="1" ht="12.75">
      <c r="A2216" s="133"/>
      <c r="B2216" s="130"/>
      <c r="C2216" s="130" t="s">
        <v>19</v>
      </c>
      <c r="D2216" s="133" t="s">
        <v>2408</v>
      </c>
      <c r="E2216" s="270" t="s">
        <v>544</v>
      </c>
      <c r="F2216" s="131" t="s">
        <v>383</v>
      </c>
      <c r="G2216" s="161">
        <v>50000</v>
      </c>
      <c r="H2216" s="161">
        <v>50000</v>
      </c>
      <c r="I2216" s="132">
        <v>9924</v>
      </c>
      <c r="J2216" s="301">
        <f t="shared" si="235"/>
        <v>19.848</v>
      </c>
    </row>
    <row r="2217" spans="1:10" s="129" customFormat="1" ht="12.75">
      <c r="A2217" s="133"/>
      <c r="B2217" s="130"/>
      <c r="C2217" s="130" t="s">
        <v>19</v>
      </c>
      <c r="D2217" s="133" t="s">
        <v>2409</v>
      </c>
      <c r="E2217" s="270" t="s">
        <v>809</v>
      </c>
      <c r="F2217" s="131" t="s">
        <v>384</v>
      </c>
      <c r="G2217" s="161">
        <v>120000</v>
      </c>
      <c r="H2217" s="161">
        <v>120000</v>
      </c>
      <c r="I2217" s="132">
        <v>71339.58</v>
      </c>
      <c r="J2217" s="301">
        <f t="shared" si="235"/>
        <v>59.44965</v>
      </c>
    </row>
    <row r="2218" spans="1:10" s="129" customFormat="1" ht="12.75">
      <c r="A2218" s="133"/>
      <c r="B2218" s="130"/>
      <c r="C2218" s="130" t="s">
        <v>19</v>
      </c>
      <c r="D2218" s="133" t="s">
        <v>2410</v>
      </c>
      <c r="E2218" s="270" t="s">
        <v>915</v>
      </c>
      <c r="F2218" s="131" t="s">
        <v>385</v>
      </c>
      <c r="G2218" s="161">
        <v>2500</v>
      </c>
      <c r="H2218" s="161">
        <v>2500</v>
      </c>
      <c r="I2218" s="132">
        <v>2238.88</v>
      </c>
      <c r="J2218" s="301">
        <f t="shared" si="235"/>
        <v>89.5552</v>
      </c>
    </row>
    <row r="2219" spans="1:10" s="129" customFormat="1" ht="12.75">
      <c r="A2219" s="133"/>
      <c r="B2219" s="130"/>
      <c r="C2219" s="130" t="s">
        <v>19</v>
      </c>
      <c r="D2219" s="133" t="s">
        <v>2411</v>
      </c>
      <c r="E2219" s="270" t="s">
        <v>545</v>
      </c>
      <c r="F2219" s="131" t="s">
        <v>387</v>
      </c>
      <c r="G2219" s="161">
        <v>550000</v>
      </c>
      <c r="H2219" s="161">
        <v>550000</v>
      </c>
      <c r="I2219" s="132">
        <v>461299.88</v>
      </c>
      <c r="J2219" s="301">
        <f t="shared" si="235"/>
        <v>83.87270545454545</v>
      </c>
    </row>
    <row r="2220" spans="1:10" s="129" customFormat="1" ht="12.75">
      <c r="A2220" s="133"/>
      <c r="B2220" s="130"/>
      <c r="C2220" s="130" t="s">
        <v>19</v>
      </c>
      <c r="D2220" s="133" t="s">
        <v>2412</v>
      </c>
      <c r="E2220" s="270" t="s">
        <v>572</v>
      </c>
      <c r="F2220" s="131" t="s">
        <v>389</v>
      </c>
      <c r="G2220" s="161">
        <v>50000</v>
      </c>
      <c r="H2220" s="161">
        <v>50000</v>
      </c>
      <c r="I2220" s="132">
        <v>39629.41</v>
      </c>
      <c r="J2220" s="301">
        <f t="shared" si="235"/>
        <v>79.25882000000001</v>
      </c>
    </row>
    <row r="2221" spans="1:10" s="129" customFormat="1" ht="12.75">
      <c r="A2221" s="133"/>
      <c r="B2221" s="130"/>
      <c r="C2221" s="130"/>
      <c r="D2221" s="133"/>
      <c r="E2221" s="133" t="s">
        <v>550</v>
      </c>
      <c r="F2221" s="131" t="s">
        <v>391</v>
      </c>
      <c r="G2221" s="160">
        <f>0+G$2222+G$2223</f>
        <v>350000</v>
      </c>
      <c r="H2221" s="160">
        <f>0+H$2222+H$2223</f>
        <v>350000</v>
      </c>
      <c r="I2221" s="160">
        <f>0+I$2222+I$2223</f>
        <v>262695</v>
      </c>
      <c r="J2221" s="299">
        <f t="shared" si="235"/>
        <v>75.05571428571429</v>
      </c>
    </row>
    <row r="2222" spans="1:10" s="129" customFormat="1" ht="12.75">
      <c r="A2222" s="133"/>
      <c r="B2222" s="130"/>
      <c r="C2222" s="130" t="s">
        <v>19</v>
      </c>
      <c r="D2222" s="133" t="s">
        <v>2413</v>
      </c>
      <c r="E2222" s="270" t="s">
        <v>617</v>
      </c>
      <c r="F2222" s="131" t="s">
        <v>396</v>
      </c>
      <c r="G2222" s="161">
        <v>50000</v>
      </c>
      <c r="H2222" s="161">
        <v>50000</v>
      </c>
      <c r="I2222" s="132">
        <v>43403.96</v>
      </c>
      <c r="J2222" s="301">
        <f t="shared" si="235"/>
        <v>86.80792</v>
      </c>
    </row>
    <row r="2223" spans="1:10" s="129" customFormat="1" ht="12.75">
      <c r="A2223" s="133"/>
      <c r="B2223" s="130"/>
      <c r="C2223" s="130" t="s">
        <v>19</v>
      </c>
      <c r="D2223" s="133" t="s">
        <v>2414</v>
      </c>
      <c r="E2223" s="270" t="s">
        <v>551</v>
      </c>
      <c r="F2223" s="131" t="s">
        <v>391</v>
      </c>
      <c r="G2223" s="161">
        <v>300000</v>
      </c>
      <c r="H2223" s="161">
        <v>300000</v>
      </c>
      <c r="I2223" s="132">
        <v>219291.04</v>
      </c>
      <c r="J2223" s="301">
        <f t="shared" si="235"/>
        <v>73.09701333333334</v>
      </c>
    </row>
    <row r="2224" spans="1:10" s="129" customFormat="1" ht="12.75">
      <c r="A2224" s="133"/>
      <c r="B2224" s="130"/>
      <c r="C2224" s="130"/>
      <c r="D2224" s="133"/>
      <c r="E2224" s="133" t="s">
        <v>619</v>
      </c>
      <c r="F2224" s="131" t="s">
        <v>404</v>
      </c>
      <c r="G2224" s="160">
        <f>0+G$2225+G$2226</f>
        <v>110000</v>
      </c>
      <c r="H2224" s="160">
        <f>0+H$2225+H$2226</f>
        <v>110000</v>
      </c>
      <c r="I2224" s="160">
        <f>0+I$2225+I$2226</f>
        <v>50208.48</v>
      </c>
      <c r="J2224" s="299">
        <f t="shared" si="235"/>
        <v>45.64407272727273</v>
      </c>
    </row>
    <row r="2225" spans="1:10" s="129" customFormat="1" ht="12.75">
      <c r="A2225" s="133"/>
      <c r="B2225" s="130"/>
      <c r="C2225" s="130" t="s">
        <v>19</v>
      </c>
      <c r="D2225" s="133" t="s">
        <v>2415</v>
      </c>
      <c r="E2225" s="270" t="s">
        <v>621</v>
      </c>
      <c r="F2225" s="131" t="s">
        <v>407</v>
      </c>
      <c r="G2225" s="161">
        <v>15000</v>
      </c>
      <c r="H2225" s="161">
        <v>15000</v>
      </c>
      <c r="I2225" s="132">
        <v>6592.11</v>
      </c>
      <c r="J2225" s="301">
        <f t="shared" si="235"/>
        <v>43.947399999999995</v>
      </c>
    </row>
    <row r="2226" spans="1:10" s="129" customFormat="1" ht="12.75">
      <c r="A2226" s="133"/>
      <c r="B2226" s="130"/>
      <c r="C2226" s="130" t="s">
        <v>19</v>
      </c>
      <c r="D2226" s="133" t="s">
        <v>2416</v>
      </c>
      <c r="E2226" s="270" t="s">
        <v>623</v>
      </c>
      <c r="F2226" s="131" t="s">
        <v>408</v>
      </c>
      <c r="G2226" s="161">
        <v>95000</v>
      </c>
      <c r="H2226" s="161">
        <v>95000</v>
      </c>
      <c r="I2226" s="132">
        <v>43616.37</v>
      </c>
      <c r="J2226" s="301">
        <f t="shared" si="235"/>
        <v>45.911968421052634</v>
      </c>
    </row>
    <row r="2227" spans="1:10" s="129" customFormat="1" ht="25.5">
      <c r="A2227" s="133" t="s">
        <v>2417</v>
      </c>
      <c r="B2227" s="130" t="s">
        <v>2020</v>
      </c>
      <c r="C2227" s="130"/>
      <c r="D2227" s="133"/>
      <c r="E2227" s="133"/>
      <c r="F2227" s="159" t="s">
        <v>2418</v>
      </c>
      <c r="G2227" s="160">
        <f aca="true" t="shared" si="243" ref="G2227:I2228">0+G$2229</f>
        <v>621000</v>
      </c>
      <c r="H2227" s="160">
        <f t="shared" si="243"/>
        <v>647000</v>
      </c>
      <c r="I2227" s="160">
        <f t="shared" si="243"/>
        <v>646697.77</v>
      </c>
      <c r="J2227" s="299">
        <f t="shared" si="235"/>
        <v>99.95328748068006</v>
      </c>
    </row>
    <row r="2228" spans="1:10" s="129" customFormat="1" ht="12.75">
      <c r="A2228" s="133"/>
      <c r="B2228" s="130"/>
      <c r="C2228" s="130"/>
      <c r="D2228" s="133"/>
      <c r="E2228" s="133" t="s">
        <v>543</v>
      </c>
      <c r="F2228" s="131" t="s">
        <v>380</v>
      </c>
      <c r="G2228" s="160">
        <f t="shared" si="243"/>
        <v>621000</v>
      </c>
      <c r="H2228" s="160">
        <f t="shared" si="243"/>
        <v>647000</v>
      </c>
      <c r="I2228" s="160">
        <f t="shared" si="243"/>
        <v>646697.77</v>
      </c>
      <c r="J2228" s="299">
        <f t="shared" si="235"/>
        <v>99.95328748068006</v>
      </c>
    </row>
    <row r="2229" spans="1:10" s="129" customFormat="1" ht="12.75">
      <c r="A2229" s="133"/>
      <c r="B2229" s="130"/>
      <c r="C2229" s="130" t="s">
        <v>19</v>
      </c>
      <c r="D2229" s="133" t="s">
        <v>2364</v>
      </c>
      <c r="E2229" s="270" t="s">
        <v>809</v>
      </c>
      <c r="F2229" s="131" t="s">
        <v>384</v>
      </c>
      <c r="G2229" s="161">
        <v>621000</v>
      </c>
      <c r="H2229" s="161">
        <v>647000</v>
      </c>
      <c r="I2229" s="132">
        <v>646697.77</v>
      </c>
      <c r="J2229" s="301">
        <f t="shared" si="235"/>
        <v>99.95328748068006</v>
      </c>
    </row>
    <row r="2230" spans="1:10" s="129" customFormat="1" ht="38.25">
      <c r="A2230" s="133" t="s">
        <v>2419</v>
      </c>
      <c r="B2230" s="130"/>
      <c r="C2230" s="130"/>
      <c r="D2230" s="133"/>
      <c r="E2230" s="133"/>
      <c r="F2230" s="159" t="s">
        <v>2420</v>
      </c>
      <c r="G2230" s="160">
        <f>0+G$2231</f>
        <v>310000</v>
      </c>
      <c r="H2230" s="160">
        <f>0+H$2231</f>
        <v>310000</v>
      </c>
      <c r="I2230" s="160">
        <f>0+I$2231</f>
        <v>239381.93</v>
      </c>
      <c r="J2230" s="299">
        <f t="shared" si="235"/>
        <v>77.21997741935483</v>
      </c>
    </row>
    <row r="2231" spans="1:10" s="129" customFormat="1" ht="25.5">
      <c r="A2231" s="133" t="s">
        <v>2421</v>
      </c>
      <c r="B2231" s="130" t="s">
        <v>2020</v>
      </c>
      <c r="C2231" s="130"/>
      <c r="D2231" s="133"/>
      <c r="E2231" s="133"/>
      <c r="F2231" s="159" t="s">
        <v>2422</v>
      </c>
      <c r="G2231" s="160">
        <f aca="true" t="shared" si="244" ref="G2231:I2232">0+G$2233</f>
        <v>310000</v>
      </c>
      <c r="H2231" s="160">
        <f t="shared" si="244"/>
        <v>310000</v>
      </c>
      <c r="I2231" s="160">
        <f t="shared" si="244"/>
        <v>239381.93</v>
      </c>
      <c r="J2231" s="299">
        <f t="shared" si="235"/>
        <v>77.21997741935483</v>
      </c>
    </row>
    <row r="2232" spans="1:10" s="129" customFormat="1" ht="12.75">
      <c r="A2232" s="133"/>
      <c r="B2232" s="130"/>
      <c r="C2232" s="130"/>
      <c r="D2232" s="133"/>
      <c r="E2232" s="133" t="s">
        <v>543</v>
      </c>
      <c r="F2232" s="131" t="s">
        <v>380</v>
      </c>
      <c r="G2232" s="160">
        <f t="shared" si="244"/>
        <v>310000</v>
      </c>
      <c r="H2232" s="160">
        <f t="shared" si="244"/>
        <v>310000</v>
      </c>
      <c r="I2232" s="160">
        <f t="shared" si="244"/>
        <v>239381.93</v>
      </c>
      <c r="J2232" s="299">
        <f aca="true" t="shared" si="245" ref="J2232:J2295">IF(OR($H2232=0,$I2232=0),"-",$I2232/$H2232*100)</f>
        <v>77.21997741935483</v>
      </c>
    </row>
    <row r="2233" spans="1:10" s="129" customFormat="1" ht="12.75">
      <c r="A2233" s="133"/>
      <c r="B2233" s="130"/>
      <c r="C2233" s="130" t="s">
        <v>19</v>
      </c>
      <c r="D2233" s="133" t="s">
        <v>2389</v>
      </c>
      <c r="E2233" s="270" t="s">
        <v>545</v>
      </c>
      <c r="F2233" s="131" t="s">
        <v>387</v>
      </c>
      <c r="G2233" s="161">
        <v>310000</v>
      </c>
      <c r="H2233" s="161">
        <v>310000</v>
      </c>
      <c r="I2233" s="132">
        <v>239381.93</v>
      </c>
      <c r="J2233" s="301">
        <f t="shared" si="245"/>
        <v>77.21997741935483</v>
      </c>
    </row>
    <row r="2234" spans="1:10" s="129" customFormat="1" ht="38.25">
      <c r="A2234" s="133" t="s">
        <v>2423</v>
      </c>
      <c r="B2234" s="130"/>
      <c r="C2234" s="130"/>
      <c r="D2234" s="133"/>
      <c r="E2234" s="133"/>
      <c r="F2234" s="159" t="s">
        <v>2424</v>
      </c>
      <c r="G2234" s="160">
        <f>0+G$2235</f>
        <v>75000</v>
      </c>
      <c r="H2234" s="160">
        <f>0+H$2235</f>
        <v>75000</v>
      </c>
      <c r="I2234" s="160">
        <f>0+I$2235</f>
        <v>19820</v>
      </c>
      <c r="J2234" s="299">
        <f t="shared" si="245"/>
        <v>26.426666666666666</v>
      </c>
    </row>
    <row r="2235" spans="1:10" s="129" customFormat="1" ht="38.25">
      <c r="A2235" s="133" t="s">
        <v>2425</v>
      </c>
      <c r="B2235" s="130" t="s">
        <v>2020</v>
      </c>
      <c r="C2235" s="130"/>
      <c r="D2235" s="133"/>
      <c r="E2235" s="133"/>
      <c r="F2235" s="159" t="s">
        <v>2426</v>
      </c>
      <c r="G2235" s="160">
        <f>0+G$2237+G$2239</f>
        <v>75000</v>
      </c>
      <c r="H2235" s="160">
        <f>0+H$2237+H$2239</f>
        <v>75000</v>
      </c>
      <c r="I2235" s="160">
        <f>0+I$2237+I$2239</f>
        <v>19820</v>
      </c>
      <c r="J2235" s="299">
        <f t="shared" si="245"/>
        <v>26.426666666666666</v>
      </c>
    </row>
    <row r="2236" spans="1:10" s="129" customFormat="1" ht="12.75">
      <c r="A2236" s="133"/>
      <c r="B2236" s="130"/>
      <c r="C2236" s="130"/>
      <c r="D2236" s="133"/>
      <c r="E2236" s="133" t="s">
        <v>543</v>
      </c>
      <c r="F2236" s="131" t="s">
        <v>380</v>
      </c>
      <c r="G2236" s="160">
        <f>0+G$2237</f>
        <v>50000</v>
      </c>
      <c r="H2236" s="160">
        <f>0+H$2237</f>
        <v>50000</v>
      </c>
      <c r="I2236" s="160">
        <f>0+I$2237</f>
        <v>0</v>
      </c>
      <c r="J2236" s="299" t="str">
        <f t="shared" si="245"/>
        <v>-</v>
      </c>
    </row>
    <row r="2237" spans="1:10" s="129" customFormat="1" ht="12.75">
      <c r="A2237" s="133"/>
      <c r="B2237" s="130"/>
      <c r="C2237" s="130" t="s">
        <v>19</v>
      </c>
      <c r="D2237" s="133" t="s">
        <v>2423</v>
      </c>
      <c r="E2237" s="270" t="s">
        <v>545</v>
      </c>
      <c r="F2237" s="131" t="s">
        <v>387</v>
      </c>
      <c r="G2237" s="161">
        <v>50000</v>
      </c>
      <c r="H2237" s="161">
        <v>50000</v>
      </c>
      <c r="I2237" s="132">
        <v>0</v>
      </c>
      <c r="J2237" s="301" t="str">
        <f t="shared" si="245"/>
        <v>-</v>
      </c>
    </row>
    <row r="2238" spans="1:10" s="129" customFormat="1" ht="12.75">
      <c r="A2238" s="133"/>
      <c r="B2238" s="130"/>
      <c r="C2238" s="130"/>
      <c r="D2238" s="133"/>
      <c r="E2238" s="133" t="s">
        <v>550</v>
      </c>
      <c r="F2238" s="131" t="s">
        <v>391</v>
      </c>
      <c r="G2238" s="160">
        <f>0+G$2239</f>
        <v>25000</v>
      </c>
      <c r="H2238" s="160">
        <f>0+H$2239</f>
        <v>25000</v>
      </c>
      <c r="I2238" s="160">
        <f>0+I$2239</f>
        <v>19820</v>
      </c>
      <c r="J2238" s="299">
        <f t="shared" si="245"/>
        <v>79.28</v>
      </c>
    </row>
    <row r="2239" spans="1:10" s="129" customFormat="1" ht="12.75">
      <c r="A2239" s="133"/>
      <c r="B2239" s="130"/>
      <c r="C2239" s="130" t="s">
        <v>19</v>
      </c>
      <c r="D2239" s="133" t="s">
        <v>2427</v>
      </c>
      <c r="E2239" s="270" t="s">
        <v>617</v>
      </c>
      <c r="F2239" s="131" t="s">
        <v>396</v>
      </c>
      <c r="G2239" s="161">
        <v>25000</v>
      </c>
      <c r="H2239" s="161">
        <v>25000</v>
      </c>
      <c r="I2239" s="132">
        <v>19820</v>
      </c>
      <c r="J2239" s="301">
        <f t="shared" si="245"/>
        <v>79.28</v>
      </c>
    </row>
    <row r="2240" spans="1:10" s="129" customFormat="1" ht="38.25">
      <c r="A2240" s="133" t="s">
        <v>2427</v>
      </c>
      <c r="B2240" s="130"/>
      <c r="C2240" s="130"/>
      <c r="D2240" s="133"/>
      <c r="E2240" s="133"/>
      <c r="F2240" s="159" t="s">
        <v>2428</v>
      </c>
      <c r="G2240" s="160">
        <f>0+G$2241+G$2246</f>
        <v>332000</v>
      </c>
      <c r="H2240" s="160">
        <f>0+H$2241+H$2246</f>
        <v>332000</v>
      </c>
      <c r="I2240" s="160">
        <f>0+I$2241+I$2246</f>
        <v>212854.7</v>
      </c>
      <c r="J2240" s="299">
        <f t="shared" si="245"/>
        <v>64.11286144578312</v>
      </c>
    </row>
    <row r="2241" spans="1:10" s="129" customFormat="1" ht="38.25">
      <c r="A2241" s="133" t="s">
        <v>2429</v>
      </c>
      <c r="B2241" s="130" t="s">
        <v>2020</v>
      </c>
      <c r="C2241" s="130"/>
      <c r="D2241" s="133"/>
      <c r="E2241" s="133"/>
      <c r="F2241" s="159" t="s">
        <v>2430</v>
      </c>
      <c r="G2241" s="160">
        <f>0+G$2243+G$2245</f>
        <v>215000</v>
      </c>
      <c r="H2241" s="160">
        <f>0+H$2243+H$2245</f>
        <v>215000</v>
      </c>
      <c r="I2241" s="160">
        <f>0+I$2243+I$2245</f>
        <v>133650.24</v>
      </c>
      <c r="J2241" s="299">
        <f t="shared" si="245"/>
        <v>62.16290232558139</v>
      </c>
    </row>
    <row r="2242" spans="1:10" s="129" customFormat="1" ht="12.75">
      <c r="A2242" s="133"/>
      <c r="B2242" s="130"/>
      <c r="C2242" s="130"/>
      <c r="D2242" s="133"/>
      <c r="E2242" s="133" t="s">
        <v>543</v>
      </c>
      <c r="F2242" s="131" t="s">
        <v>380</v>
      </c>
      <c r="G2242" s="160">
        <f>0+G$2243</f>
        <v>195000</v>
      </c>
      <c r="H2242" s="160">
        <f>0+H$2243</f>
        <v>195000</v>
      </c>
      <c r="I2242" s="160">
        <f>0+I$2243</f>
        <v>116657.24</v>
      </c>
      <c r="J2242" s="299">
        <f t="shared" si="245"/>
        <v>59.82422564102564</v>
      </c>
    </row>
    <row r="2243" spans="1:10" s="129" customFormat="1" ht="12.75">
      <c r="A2243" s="133"/>
      <c r="B2243" s="130"/>
      <c r="C2243" s="130" t="s">
        <v>19</v>
      </c>
      <c r="D2243" s="133" t="s">
        <v>2431</v>
      </c>
      <c r="E2243" s="270" t="s">
        <v>545</v>
      </c>
      <c r="F2243" s="131" t="s">
        <v>387</v>
      </c>
      <c r="G2243" s="161">
        <v>195000</v>
      </c>
      <c r="H2243" s="161">
        <v>195000</v>
      </c>
      <c r="I2243" s="132">
        <v>116657.24</v>
      </c>
      <c r="J2243" s="301">
        <f t="shared" si="245"/>
        <v>59.82422564102564</v>
      </c>
    </row>
    <row r="2244" spans="1:10" s="129" customFormat="1" ht="12.75">
      <c r="A2244" s="133"/>
      <c r="B2244" s="130"/>
      <c r="C2244" s="130"/>
      <c r="D2244" s="133"/>
      <c r="E2244" s="133" t="s">
        <v>550</v>
      </c>
      <c r="F2244" s="131" t="s">
        <v>391</v>
      </c>
      <c r="G2244" s="160">
        <f>0+G$2245</f>
        <v>20000</v>
      </c>
      <c r="H2244" s="160">
        <f>0+H$2245</f>
        <v>20000</v>
      </c>
      <c r="I2244" s="160">
        <f>0+I$2245</f>
        <v>16993</v>
      </c>
      <c r="J2244" s="299">
        <f t="shared" si="245"/>
        <v>84.965</v>
      </c>
    </row>
    <row r="2245" spans="1:10" s="129" customFormat="1" ht="12.75">
      <c r="A2245" s="133"/>
      <c r="B2245" s="130"/>
      <c r="C2245" s="130" t="s">
        <v>19</v>
      </c>
      <c r="D2245" s="133" t="s">
        <v>2432</v>
      </c>
      <c r="E2245" s="270" t="s">
        <v>617</v>
      </c>
      <c r="F2245" s="131" t="s">
        <v>396</v>
      </c>
      <c r="G2245" s="161">
        <v>20000</v>
      </c>
      <c r="H2245" s="161">
        <v>20000</v>
      </c>
      <c r="I2245" s="132">
        <v>16993</v>
      </c>
      <c r="J2245" s="301">
        <f t="shared" si="245"/>
        <v>84.965</v>
      </c>
    </row>
    <row r="2246" spans="1:10" s="129" customFormat="1" ht="38.25">
      <c r="A2246" s="133" t="s">
        <v>2433</v>
      </c>
      <c r="B2246" s="130" t="s">
        <v>2020</v>
      </c>
      <c r="C2246" s="130"/>
      <c r="D2246" s="133"/>
      <c r="E2246" s="133"/>
      <c r="F2246" s="159" t="s">
        <v>2434</v>
      </c>
      <c r="G2246" s="160">
        <f aca="true" t="shared" si="246" ref="G2246:I2247">0+G$2248+G$2249</f>
        <v>117000</v>
      </c>
      <c r="H2246" s="160">
        <f t="shared" si="246"/>
        <v>117000</v>
      </c>
      <c r="I2246" s="160">
        <f t="shared" si="246"/>
        <v>79204.46</v>
      </c>
      <c r="J2246" s="299">
        <f t="shared" si="245"/>
        <v>67.69611965811967</v>
      </c>
    </row>
    <row r="2247" spans="1:10" s="129" customFormat="1" ht="12.75">
      <c r="A2247" s="133"/>
      <c r="B2247" s="130"/>
      <c r="C2247" s="130"/>
      <c r="D2247" s="133"/>
      <c r="E2247" s="133" t="s">
        <v>543</v>
      </c>
      <c r="F2247" s="131" t="s">
        <v>380</v>
      </c>
      <c r="G2247" s="160">
        <f t="shared" si="246"/>
        <v>117000</v>
      </c>
      <c r="H2247" s="160">
        <f t="shared" si="246"/>
        <v>117000</v>
      </c>
      <c r="I2247" s="160">
        <f t="shared" si="246"/>
        <v>79204.46</v>
      </c>
      <c r="J2247" s="299">
        <f t="shared" si="245"/>
        <v>67.69611965811967</v>
      </c>
    </row>
    <row r="2248" spans="1:10" s="129" customFormat="1" ht="12.75">
      <c r="A2248" s="133"/>
      <c r="B2248" s="130"/>
      <c r="C2248" s="130" t="s">
        <v>19</v>
      </c>
      <c r="D2248" s="133" t="s">
        <v>2435</v>
      </c>
      <c r="E2248" s="270" t="s">
        <v>544</v>
      </c>
      <c r="F2248" s="131" t="s">
        <v>383</v>
      </c>
      <c r="G2248" s="161">
        <v>6000</v>
      </c>
      <c r="H2248" s="161">
        <v>6000</v>
      </c>
      <c r="I2248" s="132">
        <v>3024</v>
      </c>
      <c r="J2248" s="301">
        <f t="shared" si="245"/>
        <v>50.4</v>
      </c>
    </row>
    <row r="2249" spans="1:10" s="129" customFormat="1" ht="12.75">
      <c r="A2249" s="133"/>
      <c r="B2249" s="130"/>
      <c r="C2249" s="130" t="s">
        <v>19</v>
      </c>
      <c r="D2249" s="133" t="s">
        <v>2436</v>
      </c>
      <c r="E2249" s="270" t="s">
        <v>545</v>
      </c>
      <c r="F2249" s="131" t="s">
        <v>387</v>
      </c>
      <c r="G2249" s="161">
        <v>111000</v>
      </c>
      <c r="H2249" s="161">
        <v>111000</v>
      </c>
      <c r="I2249" s="132">
        <v>76180.46</v>
      </c>
      <c r="J2249" s="301">
        <f t="shared" si="245"/>
        <v>68.63104504504504</v>
      </c>
    </row>
    <row r="2250" spans="1:10" s="129" customFormat="1" ht="12.75">
      <c r="A2250" s="133" t="s">
        <v>2437</v>
      </c>
      <c r="B2250" s="130"/>
      <c r="C2250" s="130"/>
      <c r="D2250" s="133"/>
      <c r="E2250" s="133"/>
      <c r="F2250" s="159" t="s">
        <v>786</v>
      </c>
      <c r="G2250" s="160">
        <f>0+G$2251</f>
        <v>9578000</v>
      </c>
      <c r="H2250" s="160">
        <f>0+H$2251</f>
        <v>9148000</v>
      </c>
      <c r="I2250" s="160">
        <f>0+I$2251</f>
        <v>7186760.7</v>
      </c>
      <c r="J2250" s="299">
        <f t="shared" si="245"/>
        <v>78.56100459116747</v>
      </c>
    </row>
    <row r="2251" spans="1:10" s="129" customFormat="1" ht="25.5">
      <c r="A2251" s="133" t="s">
        <v>2438</v>
      </c>
      <c r="B2251" s="130" t="s">
        <v>689</v>
      </c>
      <c r="C2251" s="130"/>
      <c r="D2251" s="133"/>
      <c r="E2251" s="133"/>
      <c r="F2251" s="159" t="s">
        <v>2439</v>
      </c>
      <c r="G2251" s="160">
        <f>0+G$2253+G$2255</f>
        <v>9578000</v>
      </c>
      <c r="H2251" s="160">
        <f>0+H$2253+H$2255</f>
        <v>9148000</v>
      </c>
      <c r="I2251" s="160">
        <f>0+I$2253+I$2255</f>
        <v>7186760.7</v>
      </c>
      <c r="J2251" s="299">
        <f t="shared" si="245"/>
        <v>78.56100459116747</v>
      </c>
    </row>
    <row r="2252" spans="1:10" s="129" customFormat="1" ht="12.75">
      <c r="A2252" s="133"/>
      <c r="B2252" s="130"/>
      <c r="C2252" s="130"/>
      <c r="D2252" s="133"/>
      <c r="E2252" s="133" t="s">
        <v>789</v>
      </c>
      <c r="F2252" s="131" t="s">
        <v>400</v>
      </c>
      <c r="G2252" s="160">
        <f>0+G$2253</f>
        <v>968000</v>
      </c>
      <c r="H2252" s="160">
        <f>0+H$2253</f>
        <v>968000</v>
      </c>
      <c r="I2252" s="160">
        <f>0+I$2253</f>
        <v>739661.5</v>
      </c>
      <c r="J2252" s="299">
        <f t="shared" si="245"/>
        <v>76.41131198347108</v>
      </c>
    </row>
    <row r="2253" spans="1:10" s="129" customFormat="1" ht="12.75">
      <c r="A2253" s="133"/>
      <c r="B2253" s="130"/>
      <c r="C2253" s="130" t="s">
        <v>321</v>
      </c>
      <c r="D2253" s="133" t="s">
        <v>2440</v>
      </c>
      <c r="E2253" s="270" t="s">
        <v>2441</v>
      </c>
      <c r="F2253" s="130" t="s">
        <v>403</v>
      </c>
      <c r="G2253" s="161">
        <v>968000</v>
      </c>
      <c r="H2253" s="161">
        <v>968000</v>
      </c>
      <c r="I2253" s="132">
        <v>739661.5</v>
      </c>
      <c r="J2253" s="301">
        <f t="shared" si="245"/>
        <v>76.41131198347108</v>
      </c>
    </row>
    <row r="2254" spans="1:10" s="129" customFormat="1" ht="25.5">
      <c r="A2254" s="133"/>
      <c r="B2254" s="130"/>
      <c r="C2254" s="130"/>
      <c r="D2254" s="133"/>
      <c r="E2254" s="133" t="s">
        <v>527</v>
      </c>
      <c r="F2254" s="131" t="s">
        <v>528</v>
      </c>
      <c r="G2254" s="160">
        <f>0+G$2255</f>
        <v>8610000</v>
      </c>
      <c r="H2254" s="160">
        <f>0+H$2255</f>
        <v>8180000</v>
      </c>
      <c r="I2254" s="160">
        <f>0+I$2255</f>
        <v>6447099.2</v>
      </c>
      <c r="J2254" s="299">
        <f t="shared" si="245"/>
        <v>78.81539364303178</v>
      </c>
    </row>
    <row r="2255" spans="1:10" s="129" customFormat="1" ht="38.25">
      <c r="A2255" s="133"/>
      <c r="B2255" s="130"/>
      <c r="C2255" s="130" t="s">
        <v>321</v>
      </c>
      <c r="D2255" s="133" t="s">
        <v>2442</v>
      </c>
      <c r="E2255" s="270" t="s">
        <v>529</v>
      </c>
      <c r="F2255" s="131" t="s">
        <v>530</v>
      </c>
      <c r="G2255" s="161">
        <v>8610000</v>
      </c>
      <c r="H2255" s="161">
        <v>8180000</v>
      </c>
      <c r="I2255" s="132">
        <v>6447099.2</v>
      </c>
      <c r="J2255" s="301">
        <f t="shared" si="245"/>
        <v>78.81539364303178</v>
      </c>
    </row>
    <row r="2256" spans="1:10" s="129" customFormat="1" ht="25.5">
      <c r="A2256" s="133" t="s">
        <v>2431</v>
      </c>
      <c r="B2256" s="130"/>
      <c r="C2256" s="130"/>
      <c r="D2256" s="133"/>
      <c r="E2256" s="133"/>
      <c r="F2256" s="159" t="s">
        <v>2443</v>
      </c>
      <c r="G2256" s="160">
        <f>0+G$2257+G$2260+G$2263</f>
        <v>2925695</v>
      </c>
      <c r="H2256" s="160">
        <f>0+H$2257+H$2260+H$2263</f>
        <v>2834429</v>
      </c>
      <c r="I2256" s="160">
        <f>0+I$2257+I$2260+I$2263</f>
        <v>1310421.52</v>
      </c>
      <c r="J2256" s="299">
        <f t="shared" si="245"/>
        <v>46.23229299446203</v>
      </c>
    </row>
    <row r="2257" spans="1:10" s="129" customFormat="1" ht="38.25">
      <c r="A2257" s="133" t="s">
        <v>2444</v>
      </c>
      <c r="B2257" s="130" t="s">
        <v>689</v>
      </c>
      <c r="C2257" s="130"/>
      <c r="D2257" s="133"/>
      <c r="E2257" s="133"/>
      <c r="F2257" s="159" t="s">
        <v>2445</v>
      </c>
      <c r="G2257" s="160">
        <f aca="true" t="shared" si="247" ref="G2257:I2258">0+G$2259</f>
        <v>690000</v>
      </c>
      <c r="H2257" s="160">
        <f t="shared" si="247"/>
        <v>690000</v>
      </c>
      <c r="I2257" s="160">
        <f t="shared" si="247"/>
        <v>614532.1</v>
      </c>
      <c r="J2257" s="299">
        <f t="shared" si="245"/>
        <v>89.0626231884058</v>
      </c>
    </row>
    <row r="2258" spans="1:10" s="129" customFormat="1" ht="12.75">
      <c r="A2258" s="133"/>
      <c r="B2258" s="130"/>
      <c r="C2258" s="130"/>
      <c r="D2258" s="133"/>
      <c r="E2258" s="133" t="s">
        <v>552</v>
      </c>
      <c r="F2258" s="131" t="s">
        <v>268</v>
      </c>
      <c r="G2258" s="160">
        <f t="shared" si="247"/>
        <v>690000</v>
      </c>
      <c r="H2258" s="160">
        <f t="shared" si="247"/>
        <v>690000</v>
      </c>
      <c r="I2258" s="160">
        <f t="shared" si="247"/>
        <v>614532.1</v>
      </c>
      <c r="J2258" s="299">
        <f t="shared" si="245"/>
        <v>89.0626231884058</v>
      </c>
    </row>
    <row r="2259" spans="1:10" s="129" customFormat="1" ht="12.75">
      <c r="A2259" s="133"/>
      <c r="B2259" s="130"/>
      <c r="C2259" s="130" t="s">
        <v>19</v>
      </c>
      <c r="D2259" s="133" t="s">
        <v>2446</v>
      </c>
      <c r="E2259" s="270" t="s">
        <v>553</v>
      </c>
      <c r="F2259" s="131" t="s">
        <v>425</v>
      </c>
      <c r="G2259" s="161">
        <v>690000</v>
      </c>
      <c r="H2259" s="161">
        <v>690000</v>
      </c>
      <c r="I2259" s="132">
        <v>614532.1</v>
      </c>
      <c r="J2259" s="301">
        <f t="shared" si="245"/>
        <v>89.0626231884058</v>
      </c>
    </row>
    <row r="2260" spans="1:10" s="129" customFormat="1" ht="25.5">
      <c r="A2260" s="133" t="s">
        <v>2447</v>
      </c>
      <c r="B2260" s="130" t="s">
        <v>2448</v>
      </c>
      <c r="C2260" s="130"/>
      <c r="D2260" s="133"/>
      <c r="E2260" s="133"/>
      <c r="F2260" s="159" t="s">
        <v>2449</v>
      </c>
      <c r="G2260" s="160">
        <f aca="true" t="shared" si="248" ref="G2260:I2261">0+G$2262</f>
        <v>2230695</v>
      </c>
      <c r="H2260" s="160">
        <f t="shared" si="248"/>
        <v>2139429</v>
      </c>
      <c r="I2260" s="160">
        <f t="shared" si="248"/>
        <v>695889.42</v>
      </c>
      <c r="J2260" s="299">
        <f t="shared" si="245"/>
        <v>32.526876096378984</v>
      </c>
    </row>
    <row r="2261" spans="1:10" s="129" customFormat="1" ht="12.75">
      <c r="A2261" s="133"/>
      <c r="B2261" s="130"/>
      <c r="C2261" s="130"/>
      <c r="D2261" s="133"/>
      <c r="E2261" s="133" t="s">
        <v>708</v>
      </c>
      <c r="F2261" s="131" t="s">
        <v>433</v>
      </c>
      <c r="G2261" s="160">
        <f t="shared" si="248"/>
        <v>2230695</v>
      </c>
      <c r="H2261" s="160">
        <f t="shared" si="248"/>
        <v>2139429</v>
      </c>
      <c r="I2261" s="160">
        <f t="shared" si="248"/>
        <v>695889.42</v>
      </c>
      <c r="J2261" s="299">
        <f t="shared" si="245"/>
        <v>32.526876096378984</v>
      </c>
    </row>
    <row r="2262" spans="1:10" s="129" customFormat="1" ht="38.25">
      <c r="A2262" s="133"/>
      <c r="B2262" s="130"/>
      <c r="C2262" s="130" t="s">
        <v>447</v>
      </c>
      <c r="D2262" s="133" t="s">
        <v>2450</v>
      </c>
      <c r="E2262" s="270" t="s">
        <v>710</v>
      </c>
      <c r="F2262" s="131" t="s">
        <v>434</v>
      </c>
      <c r="G2262" s="161">
        <v>2230695</v>
      </c>
      <c r="H2262" s="161">
        <v>2139429</v>
      </c>
      <c r="I2262" s="132">
        <v>695889.42</v>
      </c>
      <c r="J2262" s="301">
        <f t="shared" si="245"/>
        <v>32.526876096378984</v>
      </c>
    </row>
    <row r="2263" spans="1:10" s="129" customFormat="1" ht="25.5">
      <c r="A2263" s="133" t="s">
        <v>2451</v>
      </c>
      <c r="B2263" s="130" t="s">
        <v>2020</v>
      </c>
      <c r="C2263" s="130"/>
      <c r="D2263" s="133"/>
      <c r="E2263" s="133"/>
      <c r="F2263" s="159" t="s">
        <v>2452</v>
      </c>
      <c r="G2263" s="160">
        <f aca="true" t="shared" si="249" ref="G2263:I2264">0+G$2265</f>
        <v>5000</v>
      </c>
      <c r="H2263" s="160">
        <f t="shared" si="249"/>
        <v>5000</v>
      </c>
      <c r="I2263" s="160">
        <f t="shared" si="249"/>
        <v>0</v>
      </c>
      <c r="J2263" s="299" t="str">
        <f t="shared" si="245"/>
        <v>-</v>
      </c>
    </row>
    <row r="2264" spans="1:10" s="129" customFormat="1" ht="12.75">
      <c r="A2264" s="133"/>
      <c r="B2264" s="130"/>
      <c r="C2264" s="130"/>
      <c r="D2264" s="133"/>
      <c r="E2264" s="133" t="s">
        <v>543</v>
      </c>
      <c r="F2264" s="131" t="s">
        <v>380</v>
      </c>
      <c r="G2264" s="160">
        <f t="shared" si="249"/>
        <v>5000</v>
      </c>
      <c r="H2264" s="160">
        <f t="shared" si="249"/>
        <v>5000</v>
      </c>
      <c r="I2264" s="160">
        <f t="shared" si="249"/>
        <v>0</v>
      </c>
      <c r="J2264" s="299" t="str">
        <f t="shared" si="245"/>
        <v>-</v>
      </c>
    </row>
    <row r="2265" spans="1:10" s="129" customFormat="1" ht="12.75">
      <c r="A2265" s="133"/>
      <c r="B2265" s="130"/>
      <c r="C2265" s="130" t="s">
        <v>19</v>
      </c>
      <c r="D2265" s="133" t="s">
        <v>2453</v>
      </c>
      <c r="E2265" s="270" t="s">
        <v>545</v>
      </c>
      <c r="F2265" s="131" t="s">
        <v>387</v>
      </c>
      <c r="G2265" s="161">
        <v>5000</v>
      </c>
      <c r="H2265" s="161">
        <v>5000</v>
      </c>
      <c r="I2265" s="132">
        <v>0</v>
      </c>
      <c r="J2265" s="301" t="str">
        <f t="shared" si="245"/>
        <v>-</v>
      </c>
    </row>
    <row r="2266" spans="1:10" s="129" customFormat="1" ht="25.5">
      <c r="A2266" s="133" t="s">
        <v>2432</v>
      </c>
      <c r="B2266" s="130"/>
      <c r="C2266" s="130"/>
      <c r="D2266" s="133"/>
      <c r="E2266" s="133"/>
      <c r="F2266" s="159" t="s">
        <v>2454</v>
      </c>
      <c r="G2266" s="160">
        <f>0+G$2267+G$2270+G$2273+G$2276+G$2279+G$2282+G$2287+G$2292+G$2295+G$2298+G$2303+G$2306+G$2309+G$2312</f>
        <v>5535683</v>
      </c>
      <c r="H2266" s="160">
        <f>0+H$2267+H$2270+H$2273+H$2276+H$2279+H$2282+H$2287+H$2292+H$2295+H$2298+H$2303+H$2306+H$2309+H$2312</f>
        <v>5538683</v>
      </c>
      <c r="I2266" s="160">
        <f>0+I$2267+I$2270+I$2273+I$2276+I$2279+I$2282+I$2287+I$2292+I$2295+I$2298+I$2303+I$2306+I$2309+I$2312</f>
        <v>4080705.45</v>
      </c>
      <c r="J2266" s="299">
        <f t="shared" si="245"/>
        <v>73.67645792330055</v>
      </c>
    </row>
    <row r="2267" spans="1:10" s="129" customFormat="1" ht="25.5">
      <c r="A2267" s="133" t="s">
        <v>2455</v>
      </c>
      <c r="B2267" s="130" t="s">
        <v>2371</v>
      </c>
      <c r="C2267" s="130"/>
      <c r="D2267" s="133"/>
      <c r="E2267" s="133"/>
      <c r="F2267" s="159" t="s">
        <v>2456</v>
      </c>
      <c r="G2267" s="160">
        <f aca="true" t="shared" si="250" ref="G2267:I2268">0+G$2269</f>
        <v>60000</v>
      </c>
      <c r="H2267" s="160">
        <f t="shared" si="250"/>
        <v>60000</v>
      </c>
      <c r="I2267" s="160">
        <f t="shared" si="250"/>
        <v>58617.23</v>
      </c>
      <c r="J2267" s="299">
        <f t="shared" si="245"/>
        <v>97.69538333333334</v>
      </c>
    </row>
    <row r="2268" spans="1:10" s="129" customFormat="1" ht="12.75">
      <c r="A2268" s="133"/>
      <c r="B2268" s="130"/>
      <c r="C2268" s="130"/>
      <c r="D2268" s="133"/>
      <c r="E2268" s="133" t="s">
        <v>890</v>
      </c>
      <c r="F2268" s="131" t="s">
        <v>462</v>
      </c>
      <c r="G2268" s="160">
        <f t="shared" si="250"/>
        <v>60000</v>
      </c>
      <c r="H2268" s="160">
        <f t="shared" si="250"/>
        <v>60000</v>
      </c>
      <c r="I2268" s="160">
        <f t="shared" si="250"/>
        <v>58617.23</v>
      </c>
      <c r="J2268" s="299">
        <f t="shared" si="245"/>
        <v>97.69538333333334</v>
      </c>
    </row>
    <row r="2269" spans="1:10" s="129" customFormat="1" ht="12.75">
      <c r="A2269" s="133"/>
      <c r="B2269" s="130"/>
      <c r="C2269" s="130" t="s">
        <v>321</v>
      </c>
      <c r="D2269" s="133" t="s">
        <v>2457</v>
      </c>
      <c r="E2269" s="270" t="s">
        <v>892</v>
      </c>
      <c r="F2269" s="131" t="s">
        <v>462</v>
      </c>
      <c r="G2269" s="161">
        <v>60000</v>
      </c>
      <c r="H2269" s="161">
        <v>60000</v>
      </c>
      <c r="I2269" s="132">
        <v>58617.23</v>
      </c>
      <c r="J2269" s="301">
        <f t="shared" si="245"/>
        <v>97.69538333333334</v>
      </c>
    </row>
    <row r="2270" spans="1:10" s="129" customFormat="1" ht="25.5">
      <c r="A2270" s="133" t="s">
        <v>2458</v>
      </c>
      <c r="B2270" s="130" t="s">
        <v>541</v>
      </c>
      <c r="C2270" s="130"/>
      <c r="D2270" s="133"/>
      <c r="E2270" s="133"/>
      <c r="F2270" s="159" t="s">
        <v>2459</v>
      </c>
      <c r="G2270" s="160">
        <f aca="true" t="shared" si="251" ref="G2270:I2271">0+G$2272</f>
        <v>1450000</v>
      </c>
      <c r="H2270" s="160">
        <f t="shared" si="251"/>
        <v>1450000</v>
      </c>
      <c r="I2270" s="160">
        <f t="shared" si="251"/>
        <v>1445870.59</v>
      </c>
      <c r="J2270" s="299">
        <f t="shared" si="245"/>
        <v>99.71521310344829</v>
      </c>
    </row>
    <row r="2271" spans="1:10" s="129" customFormat="1" ht="12.75">
      <c r="A2271" s="133"/>
      <c r="B2271" s="130"/>
      <c r="C2271" s="130"/>
      <c r="D2271" s="133"/>
      <c r="E2271" s="133" t="s">
        <v>890</v>
      </c>
      <c r="F2271" s="131" t="s">
        <v>462</v>
      </c>
      <c r="G2271" s="160">
        <f t="shared" si="251"/>
        <v>1450000</v>
      </c>
      <c r="H2271" s="160">
        <f t="shared" si="251"/>
        <v>1450000</v>
      </c>
      <c r="I2271" s="160">
        <f t="shared" si="251"/>
        <v>1445870.59</v>
      </c>
      <c r="J2271" s="299">
        <f t="shared" si="245"/>
        <v>99.71521310344829</v>
      </c>
    </row>
    <row r="2272" spans="1:10" s="129" customFormat="1" ht="12.75">
      <c r="A2272" s="133"/>
      <c r="B2272" s="130"/>
      <c r="C2272" s="130" t="s">
        <v>26</v>
      </c>
      <c r="D2272" s="133" t="s">
        <v>2460</v>
      </c>
      <c r="E2272" s="270" t="s">
        <v>892</v>
      </c>
      <c r="F2272" s="131" t="s">
        <v>462</v>
      </c>
      <c r="G2272" s="161">
        <v>1450000</v>
      </c>
      <c r="H2272" s="161">
        <v>1450000</v>
      </c>
      <c r="I2272" s="132">
        <v>1445870.59</v>
      </c>
      <c r="J2272" s="301">
        <f t="shared" si="245"/>
        <v>99.71521310344829</v>
      </c>
    </row>
    <row r="2273" spans="1:10" s="129" customFormat="1" ht="40.5" customHeight="1">
      <c r="A2273" s="133" t="s">
        <v>2461</v>
      </c>
      <c r="B2273" s="130" t="s">
        <v>1876</v>
      </c>
      <c r="C2273" s="130"/>
      <c r="D2273" s="133"/>
      <c r="E2273" s="133"/>
      <c r="F2273" s="159" t="s">
        <v>2462</v>
      </c>
      <c r="G2273" s="160">
        <f aca="true" t="shared" si="252" ref="G2273:I2274">0+G$2275</f>
        <v>74000</v>
      </c>
      <c r="H2273" s="160">
        <f t="shared" si="252"/>
        <v>74000</v>
      </c>
      <c r="I2273" s="160">
        <f t="shared" si="252"/>
        <v>73325</v>
      </c>
      <c r="J2273" s="299">
        <f t="shared" si="245"/>
        <v>99.08783783783784</v>
      </c>
    </row>
    <row r="2274" spans="1:10" s="129" customFormat="1" ht="12.75">
      <c r="A2274" s="133"/>
      <c r="B2274" s="130"/>
      <c r="C2274" s="130"/>
      <c r="D2274" s="133"/>
      <c r="E2274" s="133" t="s">
        <v>812</v>
      </c>
      <c r="F2274" s="131" t="s">
        <v>445</v>
      </c>
      <c r="G2274" s="160">
        <f t="shared" si="252"/>
        <v>74000</v>
      </c>
      <c r="H2274" s="160">
        <f t="shared" si="252"/>
        <v>74000</v>
      </c>
      <c r="I2274" s="160">
        <f t="shared" si="252"/>
        <v>73325</v>
      </c>
      <c r="J2274" s="299">
        <f t="shared" si="245"/>
        <v>99.08783783783784</v>
      </c>
    </row>
    <row r="2275" spans="1:10" s="129" customFormat="1" ht="12.75">
      <c r="A2275" s="133"/>
      <c r="B2275" s="130"/>
      <c r="C2275" s="130" t="s">
        <v>321</v>
      </c>
      <c r="D2275" s="133" t="s">
        <v>2463</v>
      </c>
      <c r="E2275" s="270" t="s">
        <v>1036</v>
      </c>
      <c r="F2275" s="131" t="s">
        <v>450</v>
      </c>
      <c r="G2275" s="161">
        <v>74000</v>
      </c>
      <c r="H2275" s="161">
        <v>74000</v>
      </c>
      <c r="I2275" s="132">
        <v>73325</v>
      </c>
      <c r="J2275" s="301">
        <f t="shared" si="245"/>
        <v>99.08783783783784</v>
      </c>
    </row>
    <row r="2276" spans="1:10" s="129" customFormat="1" ht="25.5">
      <c r="A2276" s="133" t="s">
        <v>2464</v>
      </c>
      <c r="B2276" s="130" t="s">
        <v>1107</v>
      </c>
      <c r="C2276" s="130"/>
      <c r="D2276" s="133"/>
      <c r="E2276" s="133"/>
      <c r="F2276" s="159" t="s">
        <v>2465</v>
      </c>
      <c r="G2276" s="160">
        <f aca="true" t="shared" si="253" ref="G2276:I2277">0+G$2278</f>
        <v>100000</v>
      </c>
      <c r="H2276" s="160">
        <f t="shared" si="253"/>
        <v>100000</v>
      </c>
      <c r="I2276" s="160">
        <f t="shared" si="253"/>
        <v>0</v>
      </c>
      <c r="J2276" s="299" t="str">
        <f t="shared" si="245"/>
        <v>-</v>
      </c>
    </row>
    <row r="2277" spans="1:10" s="129" customFormat="1" ht="12.75">
      <c r="A2277" s="133"/>
      <c r="B2277" s="130"/>
      <c r="C2277" s="130"/>
      <c r="D2277" s="133"/>
      <c r="E2277" s="133" t="s">
        <v>890</v>
      </c>
      <c r="F2277" s="131" t="s">
        <v>462</v>
      </c>
      <c r="G2277" s="160">
        <f t="shared" si="253"/>
        <v>100000</v>
      </c>
      <c r="H2277" s="160">
        <f t="shared" si="253"/>
        <v>100000</v>
      </c>
      <c r="I2277" s="160">
        <f t="shared" si="253"/>
        <v>0</v>
      </c>
      <c r="J2277" s="299" t="str">
        <f t="shared" si="245"/>
        <v>-</v>
      </c>
    </row>
    <row r="2278" spans="1:10" s="129" customFormat="1" ht="12.75">
      <c r="A2278" s="133"/>
      <c r="B2278" s="130"/>
      <c r="C2278" s="130" t="s">
        <v>44</v>
      </c>
      <c r="D2278" s="133" t="s">
        <v>2466</v>
      </c>
      <c r="E2278" s="270" t="s">
        <v>892</v>
      </c>
      <c r="F2278" s="131" t="s">
        <v>462</v>
      </c>
      <c r="G2278" s="161">
        <v>100000</v>
      </c>
      <c r="H2278" s="161">
        <v>100000</v>
      </c>
      <c r="I2278" s="132">
        <v>0</v>
      </c>
      <c r="J2278" s="301" t="str">
        <f t="shared" si="245"/>
        <v>-</v>
      </c>
    </row>
    <row r="2279" spans="1:10" s="129" customFormat="1" ht="25.5">
      <c r="A2279" s="133" t="s">
        <v>2467</v>
      </c>
      <c r="B2279" s="130" t="s">
        <v>1107</v>
      </c>
      <c r="C2279" s="130"/>
      <c r="D2279" s="133"/>
      <c r="E2279" s="133"/>
      <c r="F2279" s="159" t="s">
        <v>2468</v>
      </c>
      <c r="G2279" s="160">
        <f aca="true" t="shared" si="254" ref="G2279:I2280">0+G$2281</f>
        <v>615000</v>
      </c>
      <c r="H2279" s="160">
        <f t="shared" si="254"/>
        <v>615000</v>
      </c>
      <c r="I2279" s="160">
        <f t="shared" si="254"/>
        <v>614025</v>
      </c>
      <c r="J2279" s="299">
        <f t="shared" si="245"/>
        <v>99.84146341463415</v>
      </c>
    </row>
    <row r="2280" spans="1:10" s="129" customFormat="1" ht="12.75">
      <c r="A2280" s="133"/>
      <c r="B2280" s="130"/>
      <c r="C2280" s="130"/>
      <c r="D2280" s="133"/>
      <c r="E2280" s="133" t="s">
        <v>626</v>
      </c>
      <c r="F2280" s="131" t="s">
        <v>437</v>
      </c>
      <c r="G2280" s="160">
        <f t="shared" si="254"/>
        <v>615000</v>
      </c>
      <c r="H2280" s="160">
        <f t="shared" si="254"/>
        <v>615000</v>
      </c>
      <c r="I2280" s="160">
        <f t="shared" si="254"/>
        <v>614025</v>
      </c>
      <c r="J2280" s="299">
        <f t="shared" si="245"/>
        <v>99.84146341463415</v>
      </c>
    </row>
    <row r="2281" spans="1:10" s="129" customFormat="1" ht="12.75">
      <c r="A2281" s="133"/>
      <c r="B2281" s="130"/>
      <c r="C2281" s="130" t="s">
        <v>321</v>
      </c>
      <c r="D2281" s="133" t="s">
        <v>2469</v>
      </c>
      <c r="E2281" s="270" t="s">
        <v>628</v>
      </c>
      <c r="F2281" s="131" t="s">
        <v>326</v>
      </c>
      <c r="G2281" s="161">
        <v>615000</v>
      </c>
      <c r="H2281" s="161">
        <v>615000</v>
      </c>
      <c r="I2281" s="132">
        <v>614025</v>
      </c>
      <c r="J2281" s="301">
        <f t="shared" si="245"/>
        <v>99.84146341463415</v>
      </c>
    </row>
    <row r="2282" spans="1:11" s="129" customFormat="1" ht="25.5">
      <c r="A2282" s="133" t="s">
        <v>2470</v>
      </c>
      <c r="B2282" s="130" t="s">
        <v>1107</v>
      </c>
      <c r="C2282" s="130"/>
      <c r="D2282" s="133"/>
      <c r="E2282" s="133"/>
      <c r="F2282" s="159" t="s">
        <v>2471</v>
      </c>
      <c r="G2282" s="160">
        <f>0+G$2284+G$2286</f>
        <v>1195000</v>
      </c>
      <c r="H2282" s="160">
        <f>0+H$2284+H$2286</f>
        <v>1195000</v>
      </c>
      <c r="I2282" s="160">
        <f>0+I$2284+I$2286</f>
        <v>326158.04</v>
      </c>
      <c r="J2282" s="299">
        <f t="shared" si="245"/>
        <v>27.29355983263598</v>
      </c>
      <c r="K2282" s="162"/>
    </row>
    <row r="2283" spans="1:10" s="129" customFormat="1" ht="12.75">
      <c r="A2283" s="133"/>
      <c r="B2283" s="130"/>
      <c r="C2283" s="130"/>
      <c r="D2283" s="133"/>
      <c r="E2283" s="133" t="s">
        <v>575</v>
      </c>
      <c r="F2283" s="131" t="s">
        <v>459</v>
      </c>
      <c r="G2283" s="160">
        <f>0+G$2284</f>
        <v>70000</v>
      </c>
      <c r="H2283" s="160">
        <f>0+H$2284</f>
        <v>70000</v>
      </c>
      <c r="I2283" s="160">
        <f>0+I$2284</f>
        <v>15400</v>
      </c>
      <c r="J2283" s="299">
        <f t="shared" si="245"/>
        <v>22</v>
      </c>
    </row>
    <row r="2284" spans="1:10" s="129" customFormat="1" ht="12.75">
      <c r="A2284" s="133"/>
      <c r="B2284" s="130"/>
      <c r="C2284" s="130" t="s">
        <v>44</v>
      </c>
      <c r="D2284" s="133" t="s">
        <v>2472</v>
      </c>
      <c r="E2284" s="270" t="s">
        <v>576</v>
      </c>
      <c r="F2284" s="131" t="s">
        <v>460</v>
      </c>
      <c r="G2284" s="161">
        <v>70000</v>
      </c>
      <c r="H2284" s="161">
        <v>70000</v>
      </c>
      <c r="I2284" s="132">
        <v>15400</v>
      </c>
      <c r="J2284" s="301">
        <f t="shared" si="245"/>
        <v>22</v>
      </c>
    </row>
    <row r="2285" spans="1:10" s="129" customFormat="1" ht="12.75">
      <c r="A2285" s="133"/>
      <c r="B2285" s="130"/>
      <c r="C2285" s="130"/>
      <c r="D2285" s="133"/>
      <c r="E2285" s="133" t="s">
        <v>890</v>
      </c>
      <c r="F2285" s="131" t="s">
        <v>462</v>
      </c>
      <c r="G2285" s="160">
        <f>0+G$2286</f>
        <v>1125000</v>
      </c>
      <c r="H2285" s="160">
        <f>0+H$2286</f>
        <v>1125000</v>
      </c>
      <c r="I2285" s="160">
        <f>0+I$2286</f>
        <v>310758.04</v>
      </c>
      <c r="J2285" s="299">
        <f t="shared" si="245"/>
        <v>27.622936888888887</v>
      </c>
    </row>
    <row r="2286" spans="1:10" s="129" customFormat="1" ht="12.75">
      <c r="A2286" s="133"/>
      <c r="B2286" s="130"/>
      <c r="C2286" s="130" t="s">
        <v>44</v>
      </c>
      <c r="D2286" s="133" t="s">
        <v>2473</v>
      </c>
      <c r="E2286" s="270" t="s">
        <v>892</v>
      </c>
      <c r="F2286" s="131" t="s">
        <v>462</v>
      </c>
      <c r="G2286" s="161">
        <v>1125000</v>
      </c>
      <c r="H2286" s="161">
        <v>1125000</v>
      </c>
      <c r="I2286" s="132">
        <v>310758.04</v>
      </c>
      <c r="J2286" s="301">
        <f t="shared" si="245"/>
        <v>27.622936888888887</v>
      </c>
    </row>
    <row r="2287" spans="1:11" s="129" customFormat="1" ht="25.5">
      <c r="A2287" s="133" t="s">
        <v>2474</v>
      </c>
      <c r="B2287" s="130" t="s">
        <v>1107</v>
      </c>
      <c r="C2287" s="130"/>
      <c r="D2287" s="133"/>
      <c r="E2287" s="133"/>
      <c r="F2287" s="159" t="s">
        <v>2475</v>
      </c>
      <c r="G2287" s="160">
        <f>0+G$2289+G$2291</f>
        <v>475000</v>
      </c>
      <c r="H2287" s="160">
        <f>0+H$2289+H$2291</f>
        <v>475000</v>
      </c>
      <c r="I2287" s="160">
        <f>0+I$2289+I$2291</f>
        <v>351043.5</v>
      </c>
      <c r="J2287" s="299">
        <f t="shared" si="245"/>
        <v>73.9038947368421</v>
      </c>
      <c r="K2287" s="162"/>
    </row>
    <row r="2288" spans="1:10" s="129" customFormat="1" ht="12.75">
      <c r="A2288" s="133"/>
      <c r="B2288" s="130"/>
      <c r="C2288" s="130"/>
      <c r="D2288" s="133"/>
      <c r="E2288" s="133" t="s">
        <v>575</v>
      </c>
      <c r="F2288" s="131" t="s">
        <v>459</v>
      </c>
      <c r="G2288" s="160">
        <f>0+G$2289</f>
        <v>25000</v>
      </c>
      <c r="H2288" s="160">
        <f>0+H$2289</f>
        <v>25000</v>
      </c>
      <c r="I2288" s="160">
        <f>0+I$2289</f>
        <v>12400</v>
      </c>
      <c r="J2288" s="299">
        <f t="shared" si="245"/>
        <v>49.6</v>
      </c>
    </row>
    <row r="2289" spans="1:10" s="129" customFormat="1" ht="12.75">
      <c r="A2289" s="133"/>
      <c r="B2289" s="130"/>
      <c r="C2289" s="130" t="s">
        <v>44</v>
      </c>
      <c r="D2289" s="133" t="s">
        <v>2476</v>
      </c>
      <c r="E2289" s="270" t="s">
        <v>576</v>
      </c>
      <c r="F2289" s="131" t="s">
        <v>460</v>
      </c>
      <c r="G2289" s="161">
        <v>25000</v>
      </c>
      <c r="H2289" s="161">
        <v>25000</v>
      </c>
      <c r="I2289" s="132">
        <v>12400</v>
      </c>
      <c r="J2289" s="301">
        <f t="shared" si="245"/>
        <v>49.6</v>
      </c>
    </row>
    <row r="2290" spans="1:10" s="129" customFormat="1" ht="12.75">
      <c r="A2290" s="133"/>
      <c r="B2290" s="130"/>
      <c r="C2290" s="130"/>
      <c r="D2290" s="133"/>
      <c r="E2290" s="133" t="s">
        <v>890</v>
      </c>
      <c r="F2290" s="131" t="s">
        <v>462</v>
      </c>
      <c r="G2290" s="160">
        <f>0+G$2291</f>
        <v>450000</v>
      </c>
      <c r="H2290" s="160">
        <f>0+H$2291</f>
        <v>450000</v>
      </c>
      <c r="I2290" s="160">
        <f>0+I$2291</f>
        <v>338643.5</v>
      </c>
      <c r="J2290" s="299">
        <f t="shared" si="245"/>
        <v>75.25411111111111</v>
      </c>
    </row>
    <row r="2291" spans="1:10" s="129" customFormat="1" ht="12.75">
      <c r="A2291" s="133"/>
      <c r="B2291" s="130"/>
      <c r="C2291" s="130" t="s">
        <v>44</v>
      </c>
      <c r="D2291" s="133" t="s">
        <v>2477</v>
      </c>
      <c r="E2291" s="270" t="s">
        <v>892</v>
      </c>
      <c r="F2291" s="131" t="s">
        <v>462</v>
      </c>
      <c r="G2291" s="161">
        <v>450000</v>
      </c>
      <c r="H2291" s="161">
        <v>450000</v>
      </c>
      <c r="I2291" s="132">
        <v>338643.5</v>
      </c>
      <c r="J2291" s="301">
        <f t="shared" si="245"/>
        <v>75.25411111111111</v>
      </c>
    </row>
    <row r="2292" spans="1:10" s="129" customFormat="1" ht="25.5">
      <c r="A2292" s="133" t="s">
        <v>2478</v>
      </c>
      <c r="B2292" s="130" t="s">
        <v>1107</v>
      </c>
      <c r="C2292" s="130"/>
      <c r="D2292" s="133"/>
      <c r="E2292" s="133"/>
      <c r="F2292" s="159" t="s">
        <v>2479</v>
      </c>
      <c r="G2292" s="160">
        <f aca="true" t="shared" si="255" ref="G2292:I2293">0+G$2294</f>
        <v>140000</v>
      </c>
      <c r="H2292" s="160">
        <f t="shared" si="255"/>
        <v>140000</v>
      </c>
      <c r="I2292" s="160">
        <f t="shared" si="255"/>
        <v>0</v>
      </c>
      <c r="J2292" s="299" t="str">
        <f t="shared" si="245"/>
        <v>-</v>
      </c>
    </row>
    <row r="2293" spans="1:10" s="129" customFormat="1" ht="12.75">
      <c r="A2293" s="133"/>
      <c r="B2293" s="130"/>
      <c r="C2293" s="130"/>
      <c r="D2293" s="133"/>
      <c r="E2293" s="133" t="s">
        <v>575</v>
      </c>
      <c r="F2293" s="131" t="s">
        <v>459</v>
      </c>
      <c r="G2293" s="160">
        <f t="shared" si="255"/>
        <v>140000</v>
      </c>
      <c r="H2293" s="160">
        <f t="shared" si="255"/>
        <v>140000</v>
      </c>
      <c r="I2293" s="160">
        <f t="shared" si="255"/>
        <v>0</v>
      </c>
      <c r="J2293" s="299" t="str">
        <f t="shared" si="245"/>
        <v>-</v>
      </c>
    </row>
    <row r="2294" spans="1:10" s="129" customFormat="1" ht="12.75">
      <c r="A2294" s="133"/>
      <c r="B2294" s="130"/>
      <c r="C2294" s="130" t="s">
        <v>44</v>
      </c>
      <c r="D2294" s="133" t="s">
        <v>2480</v>
      </c>
      <c r="E2294" s="270" t="s">
        <v>576</v>
      </c>
      <c r="F2294" s="131" t="s">
        <v>460</v>
      </c>
      <c r="G2294" s="161">
        <v>140000</v>
      </c>
      <c r="H2294" s="161">
        <v>140000</v>
      </c>
      <c r="I2294" s="132">
        <v>0</v>
      </c>
      <c r="J2294" s="301" t="str">
        <f t="shared" si="245"/>
        <v>-</v>
      </c>
    </row>
    <row r="2295" spans="1:10" s="129" customFormat="1" ht="25.5">
      <c r="A2295" s="133" t="s">
        <v>2481</v>
      </c>
      <c r="B2295" s="130" t="s">
        <v>1107</v>
      </c>
      <c r="C2295" s="130"/>
      <c r="D2295" s="133"/>
      <c r="E2295" s="133"/>
      <c r="F2295" s="159" t="s">
        <v>2482</v>
      </c>
      <c r="G2295" s="160">
        <f aca="true" t="shared" si="256" ref="G2295:I2296">0+G$2297</f>
        <v>50000</v>
      </c>
      <c r="H2295" s="160">
        <f t="shared" si="256"/>
        <v>50000</v>
      </c>
      <c r="I2295" s="160">
        <f t="shared" si="256"/>
        <v>47500</v>
      </c>
      <c r="J2295" s="299">
        <f t="shared" si="245"/>
        <v>95</v>
      </c>
    </row>
    <row r="2296" spans="1:10" s="129" customFormat="1" ht="12.75">
      <c r="A2296" s="133"/>
      <c r="B2296" s="130"/>
      <c r="C2296" s="130"/>
      <c r="D2296" s="133"/>
      <c r="E2296" s="133" t="s">
        <v>575</v>
      </c>
      <c r="F2296" s="131" t="s">
        <v>459</v>
      </c>
      <c r="G2296" s="160">
        <f t="shared" si="256"/>
        <v>50000</v>
      </c>
      <c r="H2296" s="160">
        <f t="shared" si="256"/>
        <v>50000</v>
      </c>
      <c r="I2296" s="160">
        <f t="shared" si="256"/>
        <v>47500</v>
      </c>
      <c r="J2296" s="299">
        <f aca="true" t="shared" si="257" ref="J2296:J2334">IF(OR($H2296=0,$I2296=0),"-",$I2296/$H2296*100)</f>
        <v>95</v>
      </c>
    </row>
    <row r="2297" spans="1:10" s="129" customFormat="1" ht="12.75">
      <c r="A2297" s="133"/>
      <c r="B2297" s="130"/>
      <c r="C2297" s="130" t="s">
        <v>44</v>
      </c>
      <c r="D2297" s="133" t="s">
        <v>2483</v>
      </c>
      <c r="E2297" s="270" t="s">
        <v>576</v>
      </c>
      <c r="F2297" s="131" t="s">
        <v>460</v>
      </c>
      <c r="G2297" s="161">
        <v>50000</v>
      </c>
      <c r="H2297" s="161">
        <v>50000</v>
      </c>
      <c r="I2297" s="132">
        <v>47500</v>
      </c>
      <c r="J2297" s="301">
        <f t="shared" si="257"/>
        <v>95</v>
      </c>
    </row>
    <row r="2298" spans="1:10" s="129" customFormat="1" ht="25.5">
      <c r="A2298" s="133" t="s">
        <v>2484</v>
      </c>
      <c r="B2298" s="130" t="s">
        <v>1099</v>
      </c>
      <c r="C2298" s="130"/>
      <c r="D2298" s="133"/>
      <c r="E2298" s="133"/>
      <c r="F2298" s="159" t="s">
        <v>2485</v>
      </c>
      <c r="G2298" s="160">
        <f>0+G$2300+G$2302</f>
        <v>334000</v>
      </c>
      <c r="H2298" s="160">
        <f>0+H$2300+H$2302</f>
        <v>334000</v>
      </c>
      <c r="I2298" s="160">
        <f>0+I$2300+I$2302</f>
        <v>257185</v>
      </c>
      <c r="J2298" s="299">
        <f t="shared" si="257"/>
        <v>77.00149700598803</v>
      </c>
    </row>
    <row r="2299" spans="1:10" s="129" customFormat="1" ht="12.75">
      <c r="A2299" s="133"/>
      <c r="B2299" s="130"/>
      <c r="C2299" s="130"/>
      <c r="D2299" s="133"/>
      <c r="E2299" s="133" t="s">
        <v>575</v>
      </c>
      <c r="F2299" s="131" t="s">
        <v>459</v>
      </c>
      <c r="G2299" s="160">
        <f>0+G$2300</f>
        <v>20000</v>
      </c>
      <c r="H2299" s="160">
        <f>0+H$2300</f>
        <v>20000</v>
      </c>
      <c r="I2299" s="160">
        <f>0+I$2300</f>
        <v>0</v>
      </c>
      <c r="J2299" s="299" t="str">
        <f t="shared" si="257"/>
        <v>-</v>
      </c>
    </row>
    <row r="2300" spans="1:10" s="129" customFormat="1" ht="12.75">
      <c r="A2300" s="133"/>
      <c r="B2300" s="130"/>
      <c r="C2300" s="130" t="s">
        <v>321</v>
      </c>
      <c r="D2300" s="133" t="s">
        <v>2486</v>
      </c>
      <c r="E2300" s="270" t="s">
        <v>576</v>
      </c>
      <c r="F2300" s="131" t="s">
        <v>460</v>
      </c>
      <c r="G2300" s="161">
        <v>20000</v>
      </c>
      <c r="H2300" s="161">
        <v>20000</v>
      </c>
      <c r="I2300" s="132">
        <v>0</v>
      </c>
      <c r="J2300" s="301" t="str">
        <f t="shared" si="257"/>
        <v>-</v>
      </c>
    </row>
    <row r="2301" spans="1:10" s="129" customFormat="1" ht="12.75">
      <c r="A2301" s="133"/>
      <c r="B2301" s="130"/>
      <c r="C2301" s="130"/>
      <c r="D2301" s="133"/>
      <c r="E2301" s="133" t="s">
        <v>890</v>
      </c>
      <c r="F2301" s="131" t="s">
        <v>462</v>
      </c>
      <c r="G2301" s="160">
        <f>0+G$2302</f>
        <v>314000</v>
      </c>
      <c r="H2301" s="160">
        <f>0+H$2302</f>
        <v>314000</v>
      </c>
      <c r="I2301" s="160">
        <f>0+I$2302</f>
        <v>257185</v>
      </c>
      <c r="J2301" s="299">
        <f t="shared" si="257"/>
        <v>81.90605095541402</v>
      </c>
    </row>
    <row r="2302" spans="1:10" s="129" customFormat="1" ht="12.75">
      <c r="A2302" s="133"/>
      <c r="B2302" s="130"/>
      <c r="C2302" s="130" t="s">
        <v>321</v>
      </c>
      <c r="D2302" s="133" t="s">
        <v>2487</v>
      </c>
      <c r="E2302" s="270" t="s">
        <v>892</v>
      </c>
      <c r="F2302" s="131" t="s">
        <v>462</v>
      </c>
      <c r="G2302" s="161">
        <v>314000</v>
      </c>
      <c r="H2302" s="161">
        <v>314000</v>
      </c>
      <c r="I2302" s="132">
        <v>257185</v>
      </c>
      <c r="J2302" s="301">
        <f t="shared" si="257"/>
        <v>81.90605095541402</v>
      </c>
    </row>
    <row r="2303" spans="1:10" s="129" customFormat="1" ht="25.5">
      <c r="A2303" s="133" t="s">
        <v>2488</v>
      </c>
      <c r="B2303" s="130" t="s">
        <v>1472</v>
      </c>
      <c r="C2303" s="130"/>
      <c r="D2303" s="133"/>
      <c r="E2303" s="133"/>
      <c r="F2303" s="159" t="s">
        <v>2489</v>
      </c>
      <c r="G2303" s="160">
        <f aca="true" t="shared" si="258" ref="G2303:I2304">0+G$2305</f>
        <v>190000</v>
      </c>
      <c r="H2303" s="160">
        <f t="shared" si="258"/>
        <v>190000</v>
      </c>
      <c r="I2303" s="160">
        <f t="shared" si="258"/>
        <v>189442.84</v>
      </c>
      <c r="J2303" s="299">
        <f t="shared" si="257"/>
        <v>99.70675789473684</v>
      </c>
    </row>
    <row r="2304" spans="1:10" s="129" customFormat="1" ht="12.75">
      <c r="A2304" s="133"/>
      <c r="B2304" s="130"/>
      <c r="C2304" s="130"/>
      <c r="D2304" s="133"/>
      <c r="E2304" s="133" t="s">
        <v>890</v>
      </c>
      <c r="F2304" s="131" t="s">
        <v>462</v>
      </c>
      <c r="G2304" s="160">
        <f t="shared" si="258"/>
        <v>190000</v>
      </c>
      <c r="H2304" s="160">
        <f t="shared" si="258"/>
        <v>190000</v>
      </c>
      <c r="I2304" s="160">
        <f t="shared" si="258"/>
        <v>189442.84</v>
      </c>
      <c r="J2304" s="299">
        <f t="shared" si="257"/>
        <v>99.70675789473684</v>
      </c>
    </row>
    <row r="2305" spans="1:10" s="129" customFormat="1" ht="12.75">
      <c r="A2305" s="133"/>
      <c r="B2305" s="130"/>
      <c r="C2305" s="130" t="s">
        <v>321</v>
      </c>
      <c r="D2305" s="133" t="s">
        <v>2490</v>
      </c>
      <c r="E2305" s="270" t="s">
        <v>892</v>
      </c>
      <c r="F2305" s="131" t="s">
        <v>462</v>
      </c>
      <c r="G2305" s="161">
        <v>190000</v>
      </c>
      <c r="H2305" s="161">
        <v>190000</v>
      </c>
      <c r="I2305" s="132">
        <v>189442.84</v>
      </c>
      <c r="J2305" s="301">
        <f t="shared" si="257"/>
        <v>99.70675789473684</v>
      </c>
    </row>
    <row r="2306" spans="1:10" s="129" customFormat="1" ht="25.5">
      <c r="A2306" s="133" t="s">
        <v>2491</v>
      </c>
      <c r="B2306" s="130" t="s">
        <v>689</v>
      </c>
      <c r="C2306" s="130"/>
      <c r="D2306" s="133"/>
      <c r="E2306" s="133"/>
      <c r="F2306" s="159" t="s">
        <v>2492</v>
      </c>
      <c r="G2306" s="160">
        <f aca="true" t="shared" si="259" ref="G2306:I2307">0+G$2308</f>
        <v>300000</v>
      </c>
      <c r="H2306" s="160">
        <f t="shared" si="259"/>
        <v>303000</v>
      </c>
      <c r="I2306" s="160">
        <f t="shared" si="259"/>
        <v>302232.2</v>
      </c>
      <c r="J2306" s="299">
        <f t="shared" si="257"/>
        <v>99.74660066006601</v>
      </c>
    </row>
    <row r="2307" spans="1:10" s="129" customFormat="1" ht="12.75">
      <c r="A2307" s="133"/>
      <c r="B2307" s="130"/>
      <c r="C2307" s="130"/>
      <c r="D2307" s="133"/>
      <c r="E2307" s="133" t="s">
        <v>890</v>
      </c>
      <c r="F2307" s="131" t="s">
        <v>462</v>
      </c>
      <c r="G2307" s="160">
        <f t="shared" si="259"/>
        <v>300000</v>
      </c>
      <c r="H2307" s="160">
        <f t="shared" si="259"/>
        <v>303000</v>
      </c>
      <c r="I2307" s="160">
        <f t="shared" si="259"/>
        <v>302232.2</v>
      </c>
      <c r="J2307" s="299">
        <f t="shared" si="257"/>
        <v>99.74660066006601</v>
      </c>
    </row>
    <row r="2308" spans="1:10" s="129" customFormat="1" ht="12.75">
      <c r="A2308" s="133"/>
      <c r="B2308" s="130"/>
      <c r="C2308" s="130" t="s">
        <v>321</v>
      </c>
      <c r="D2308" s="133" t="s">
        <v>2493</v>
      </c>
      <c r="E2308" s="270" t="s">
        <v>892</v>
      </c>
      <c r="F2308" s="131" t="s">
        <v>462</v>
      </c>
      <c r="G2308" s="161">
        <v>300000</v>
      </c>
      <c r="H2308" s="161">
        <v>303000</v>
      </c>
      <c r="I2308" s="132">
        <v>302232.2</v>
      </c>
      <c r="J2308" s="301">
        <f t="shared" si="257"/>
        <v>99.74660066006601</v>
      </c>
    </row>
    <row r="2309" spans="1:10" s="129" customFormat="1" ht="25.5">
      <c r="A2309" s="133" t="s">
        <v>2494</v>
      </c>
      <c r="B2309" s="130" t="s">
        <v>1107</v>
      </c>
      <c r="C2309" s="130"/>
      <c r="D2309" s="133"/>
      <c r="E2309" s="133"/>
      <c r="F2309" s="159" t="s">
        <v>2495</v>
      </c>
      <c r="G2309" s="160">
        <f aca="true" t="shared" si="260" ref="G2309:I2310">0+G$2311</f>
        <v>135800</v>
      </c>
      <c r="H2309" s="160">
        <f t="shared" si="260"/>
        <v>135800</v>
      </c>
      <c r="I2309" s="160">
        <f t="shared" si="260"/>
        <v>0</v>
      </c>
      <c r="J2309" s="299" t="str">
        <f t="shared" si="257"/>
        <v>-</v>
      </c>
    </row>
    <row r="2310" spans="1:10" s="129" customFormat="1" ht="12.75">
      <c r="A2310" s="133"/>
      <c r="B2310" s="130"/>
      <c r="C2310" s="130"/>
      <c r="D2310" s="133"/>
      <c r="E2310" s="133" t="s">
        <v>890</v>
      </c>
      <c r="F2310" s="131" t="s">
        <v>462</v>
      </c>
      <c r="G2310" s="160">
        <f t="shared" si="260"/>
        <v>135800</v>
      </c>
      <c r="H2310" s="160">
        <f t="shared" si="260"/>
        <v>135800</v>
      </c>
      <c r="I2310" s="160">
        <f t="shared" si="260"/>
        <v>0</v>
      </c>
      <c r="J2310" s="299" t="str">
        <f t="shared" si="257"/>
        <v>-</v>
      </c>
    </row>
    <row r="2311" spans="1:10" s="129" customFormat="1" ht="12.75">
      <c r="A2311" s="133"/>
      <c r="B2311" s="130"/>
      <c r="C2311" s="130" t="s">
        <v>321</v>
      </c>
      <c r="D2311" s="133" t="s">
        <v>2496</v>
      </c>
      <c r="E2311" s="270" t="s">
        <v>892</v>
      </c>
      <c r="F2311" s="131" t="s">
        <v>462</v>
      </c>
      <c r="G2311" s="161">
        <v>135800</v>
      </c>
      <c r="H2311" s="161">
        <v>135800</v>
      </c>
      <c r="I2311" s="132">
        <v>0</v>
      </c>
      <c r="J2311" s="301" t="str">
        <f t="shared" si="257"/>
        <v>-</v>
      </c>
    </row>
    <row r="2312" spans="1:10" s="129" customFormat="1" ht="25.5">
      <c r="A2312" s="133" t="s">
        <v>2497</v>
      </c>
      <c r="B2312" s="130" t="s">
        <v>1107</v>
      </c>
      <c r="C2312" s="130"/>
      <c r="D2312" s="133"/>
      <c r="E2312" s="133"/>
      <c r="F2312" s="159" t="s">
        <v>2498</v>
      </c>
      <c r="G2312" s="160">
        <f aca="true" t="shared" si="261" ref="G2312:I2313">0+G$2314</f>
        <v>416883</v>
      </c>
      <c r="H2312" s="160">
        <f t="shared" si="261"/>
        <v>416883</v>
      </c>
      <c r="I2312" s="160">
        <f t="shared" si="261"/>
        <v>415306.05</v>
      </c>
      <c r="J2312" s="299">
        <f t="shared" si="257"/>
        <v>99.62172839861545</v>
      </c>
    </row>
    <row r="2313" spans="1:10" s="129" customFormat="1" ht="12.75">
      <c r="A2313" s="133"/>
      <c r="B2313" s="130"/>
      <c r="C2313" s="130"/>
      <c r="D2313" s="133"/>
      <c r="E2313" s="133" t="s">
        <v>890</v>
      </c>
      <c r="F2313" s="131" t="s">
        <v>462</v>
      </c>
      <c r="G2313" s="160">
        <f t="shared" si="261"/>
        <v>416883</v>
      </c>
      <c r="H2313" s="160">
        <f t="shared" si="261"/>
        <v>416883</v>
      </c>
      <c r="I2313" s="160">
        <f t="shared" si="261"/>
        <v>415306.05</v>
      </c>
      <c r="J2313" s="299">
        <f t="shared" si="257"/>
        <v>99.62172839861545</v>
      </c>
    </row>
    <row r="2314" spans="1:10" s="129" customFormat="1" ht="12.75">
      <c r="A2314" s="133"/>
      <c r="B2314" s="130"/>
      <c r="C2314" s="130" t="s">
        <v>44</v>
      </c>
      <c r="D2314" s="133" t="s">
        <v>2499</v>
      </c>
      <c r="E2314" s="270" t="s">
        <v>892</v>
      </c>
      <c r="F2314" s="131" t="s">
        <v>462</v>
      </c>
      <c r="G2314" s="161">
        <v>416883</v>
      </c>
      <c r="H2314" s="161">
        <v>416883</v>
      </c>
      <c r="I2314" s="132">
        <v>415306.05</v>
      </c>
      <c r="J2314" s="301">
        <f t="shared" si="257"/>
        <v>99.62172839861545</v>
      </c>
    </row>
    <row r="2315" spans="1:10" s="129" customFormat="1" ht="12.75">
      <c r="A2315" s="133" t="s">
        <v>2435</v>
      </c>
      <c r="B2315" s="130"/>
      <c r="C2315" s="130"/>
      <c r="D2315" s="133"/>
      <c r="E2315" s="133"/>
      <c r="F2315" s="159" t="s">
        <v>1054</v>
      </c>
      <c r="G2315" s="160">
        <f>0+G$2316</f>
        <v>475000</v>
      </c>
      <c r="H2315" s="160">
        <f>0+H$2316</f>
        <v>493900</v>
      </c>
      <c r="I2315" s="160">
        <f>0+I$2316</f>
        <v>168585.24000000002</v>
      </c>
      <c r="J2315" s="299">
        <f t="shared" si="257"/>
        <v>34.1334764122292</v>
      </c>
    </row>
    <row r="2316" spans="1:10" s="129" customFormat="1" ht="26.25" customHeight="1">
      <c r="A2316" s="133" t="s">
        <v>2500</v>
      </c>
      <c r="B2316" s="130" t="s">
        <v>1073</v>
      </c>
      <c r="C2316" s="130"/>
      <c r="D2316" s="133"/>
      <c r="E2316" s="133"/>
      <c r="F2316" s="159" t="s">
        <v>2501</v>
      </c>
      <c r="G2316" s="160">
        <f>0+G$2318+G$2320+G$2321+G$2323+G$2325+G$2326+G$2328+G$2329+G$2330+G$2332+G$2334</f>
        <v>475000</v>
      </c>
      <c r="H2316" s="160">
        <f>0+H$2318+H$2320+H$2321+H$2323+H$2325+H$2326+H$2328+H$2329+H$2330+H$2332+H$2334</f>
        <v>493900</v>
      </c>
      <c r="I2316" s="160">
        <f>0+I$2318+I$2320+I$2321+I$2323+I$2325+I$2326+I$2328+I$2329+I$2330+I$2332+I$2334</f>
        <v>168585.24000000002</v>
      </c>
      <c r="J2316" s="299">
        <f t="shared" si="257"/>
        <v>34.1334764122292</v>
      </c>
    </row>
    <row r="2317" spans="1:10" s="129" customFormat="1" ht="12.75">
      <c r="A2317" s="133"/>
      <c r="B2317" s="130"/>
      <c r="C2317" s="130"/>
      <c r="D2317" s="133"/>
      <c r="E2317" s="133" t="s">
        <v>558</v>
      </c>
      <c r="F2317" s="131" t="s">
        <v>356</v>
      </c>
      <c r="G2317" s="160">
        <f>0+G$2318</f>
        <v>50000</v>
      </c>
      <c r="H2317" s="160">
        <f>0+H$2318</f>
        <v>76000</v>
      </c>
      <c r="I2317" s="160">
        <f>0+I$2318</f>
        <v>75850.11</v>
      </c>
      <c r="J2317" s="299">
        <f t="shared" si="257"/>
        <v>99.80277631578947</v>
      </c>
    </row>
    <row r="2318" spans="1:10" s="129" customFormat="1" ht="12.75">
      <c r="A2318" s="133"/>
      <c r="B2318" s="130"/>
      <c r="C2318" s="130" t="s">
        <v>44</v>
      </c>
      <c r="D2318" s="133" t="s">
        <v>2502</v>
      </c>
      <c r="E2318" s="270" t="s">
        <v>560</v>
      </c>
      <c r="F2318" s="131" t="s">
        <v>358</v>
      </c>
      <c r="G2318" s="161">
        <v>50000</v>
      </c>
      <c r="H2318" s="161">
        <v>76000</v>
      </c>
      <c r="I2318" s="132">
        <v>75850.11</v>
      </c>
      <c r="J2318" s="301">
        <f t="shared" si="257"/>
        <v>99.80277631578947</v>
      </c>
    </row>
    <row r="2319" spans="1:10" s="129" customFormat="1" ht="12.75">
      <c r="A2319" s="133"/>
      <c r="B2319" s="130"/>
      <c r="C2319" s="130"/>
      <c r="D2319" s="133"/>
      <c r="E2319" s="133" t="s">
        <v>561</v>
      </c>
      <c r="F2319" s="131" t="s">
        <v>363</v>
      </c>
      <c r="G2319" s="160">
        <f>0+G$2320+G$2321</f>
        <v>8000</v>
      </c>
      <c r="H2319" s="160">
        <f>0+H$2320+H$2321</f>
        <v>11600</v>
      </c>
      <c r="I2319" s="160">
        <f>0+I$2320+I$2321</f>
        <v>11529.210000000001</v>
      </c>
      <c r="J2319" s="299">
        <f t="shared" si="257"/>
        <v>99.38974137931035</v>
      </c>
    </row>
    <row r="2320" spans="1:10" s="129" customFormat="1" ht="12.75">
      <c r="A2320" s="133"/>
      <c r="B2320" s="130"/>
      <c r="C2320" s="130" t="s">
        <v>44</v>
      </c>
      <c r="D2320" s="133" t="s">
        <v>2503</v>
      </c>
      <c r="E2320" s="270" t="s">
        <v>563</v>
      </c>
      <c r="F2320" s="131" t="s">
        <v>365</v>
      </c>
      <c r="G2320" s="161">
        <v>7000</v>
      </c>
      <c r="H2320" s="161">
        <v>10300</v>
      </c>
      <c r="I2320" s="132">
        <v>10239.77</v>
      </c>
      <c r="J2320" s="301">
        <f t="shared" si="257"/>
        <v>99.4152427184466</v>
      </c>
    </row>
    <row r="2321" spans="1:10" s="129" customFormat="1" ht="25.5">
      <c r="A2321" s="133"/>
      <c r="B2321" s="130"/>
      <c r="C2321" s="130" t="s">
        <v>44</v>
      </c>
      <c r="D2321" s="133" t="s">
        <v>2504</v>
      </c>
      <c r="E2321" s="270" t="s">
        <v>565</v>
      </c>
      <c r="F2321" s="131" t="s">
        <v>366</v>
      </c>
      <c r="G2321" s="161">
        <v>1000</v>
      </c>
      <c r="H2321" s="161">
        <v>1300</v>
      </c>
      <c r="I2321" s="132">
        <v>1289.44</v>
      </c>
      <c r="J2321" s="301">
        <f t="shared" si="257"/>
        <v>99.18769230769232</v>
      </c>
    </row>
    <row r="2322" spans="1:10" s="129" customFormat="1" ht="12.75">
      <c r="A2322" s="133"/>
      <c r="B2322" s="130"/>
      <c r="C2322" s="130"/>
      <c r="D2322" s="133"/>
      <c r="E2322" s="133" t="s">
        <v>566</v>
      </c>
      <c r="F2322" s="131" t="s">
        <v>368</v>
      </c>
      <c r="G2322" s="160">
        <f>0+G$2323</f>
        <v>22000</v>
      </c>
      <c r="H2322" s="160">
        <f>0+H$2323</f>
        <v>26800</v>
      </c>
      <c r="I2322" s="160">
        <f>0+I$2323</f>
        <v>26785.77</v>
      </c>
      <c r="J2322" s="299">
        <f t="shared" si="257"/>
        <v>99.94690298507463</v>
      </c>
    </row>
    <row r="2323" spans="1:10" s="129" customFormat="1" ht="12.75">
      <c r="A2323" s="133"/>
      <c r="B2323" s="130"/>
      <c r="C2323" s="130" t="s">
        <v>44</v>
      </c>
      <c r="D2323" s="133" t="s">
        <v>2505</v>
      </c>
      <c r="E2323" s="270" t="s">
        <v>568</v>
      </c>
      <c r="F2323" s="131" t="s">
        <v>369</v>
      </c>
      <c r="G2323" s="161">
        <v>22000</v>
      </c>
      <c r="H2323" s="161">
        <v>26800</v>
      </c>
      <c r="I2323" s="132">
        <v>26785.77</v>
      </c>
      <c r="J2323" s="301">
        <f t="shared" si="257"/>
        <v>99.94690298507463</v>
      </c>
    </row>
    <row r="2324" spans="1:10" s="129" customFormat="1" ht="12.75">
      <c r="A2324" s="133"/>
      <c r="B2324" s="130"/>
      <c r="C2324" s="130"/>
      <c r="D2324" s="133"/>
      <c r="E2324" s="133" t="s">
        <v>569</v>
      </c>
      <c r="F2324" s="131" t="s">
        <v>373</v>
      </c>
      <c r="G2324" s="160">
        <f>0+G$2325+G$2326</f>
        <v>38000</v>
      </c>
      <c r="H2324" s="160">
        <f>0+H$2325+H$2326</f>
        <v>38000</v>
      </c>
      <c r="I2324" s="160">
        <f>0+I$2325+I$2326</f>
        <v>38000</v>
      </c>
      <c r="J2324" s="299">
        <f t="shared" si="257"/>
        <v>100</v>
      </c>
    </row>
    <row r="2325" spans="1:10" s="129" customFormat="1" ht="12.75">
      <c r="A2325" s="133"/>
      <c r="B2325" s="130"/>
      <c r="C2325" s="130" t="s">
        <v>44</v>
      </c>
      <c r="D2325" s="133" t="s">
        <v>2506</v>
      </c>
      <c r="E2325" s="270" t="s">
        <v>1025</v>
      </c>
      <c r="F2325" s="131" t="s">
        <v>374</v>
      </c>
      <c r="G2325" s="161">
        <v>13000</v>
      </c>
      <c r="H2325" s="161">
        <v>13000</v>
      </c>
      <c r="I2325" s="132">
        <v>13000</v>
      </c>
      <c r="J2325" s="301">
        <f t="shared" si="257"/>
        <v>100</v>
      </c>
    </row>
    <row r="2326" spans="1:10" s="129" customFormat="1" ht="12.75">
      <c r="A2326" s="133"/>
      <c r="B2326" s="130"/>
      <c r="C2326" s="130" t="s">
        <v>44</v>
      </c>
      <c r="D2326" s="133" t="s">
        <v>2507</v>
      </c>
      <c r="E2326" s="270" t="s">
        <v>571</v>
      </c>
      <c r="F2326" s="131" t="s">
        <v>376</v>
      </c>
      <c r="G2326" s="161">
        <v>25000</v>
      </c>
      <c r="H2326" s="161">
        <v>25000</v>
      </c>
      <c r="I2326" s="132">
        <v>25000</v>
      </c>
      <c r="J2326" s="301">
        <f t="shared" si="257"/>
        <v>100</v>
      </c>
    </row>
    <row r="2327" spans="1:10" s="129" customFormat="1" ht="12.75">
      <c r="A2327" s="133"/>
      <c r="B2327" s="130"/>
      <c r="C2327" s="130"/>
      <c r="D2327" s="133"/>
      <c r="E2327" s="133" t="s">
        <v>543</v>
      </c>
      <c r="F2327" s="131" t="s">
        <v>380</v>
      </c>
      <c r="G2327" s="160">
        <f>0+G$2328+G$2329+G$2330</f>
        <v>45000</v>
      </c>
      <c r="H2327" s="160">
        <f>0+H$2328+H$2329+H$2330</f>
        <v>45000</v>
      </c>
      <c r="I2327" s="160">
        <f>0+I$2328+I$2329+I$2330</f>
        <v>16420.15</v>
      </c>
      <c r="J2327" s="299">
        <f t="shared" si="257"/>
        <v>36.489222222222224</v>
      </c>
    </row>
    <row r="2328" spans="1:10" s="129" customFormat="1" ht="12.75">
      <c r="A2328" s="133"/>
      <c r="B2328" s="130"/>
      <c r="C2328" s="130" t="s">
        <v>44</v>
      </c>
      <c r="D2328" s="133" t="s">
        <v>2508</v>
      </c>
      <c r="E2328" s="270" t="s">
        <v>819</v>
      </c>
      <c r="F2328" s="131" t="s">
        <v>381</v>
      </c>
      <c r="G2328" s="161">
        <v>25000</v>
      </c>
      <c r="H2328" s="161">
        <v>25000</v>
      </c>
      <c r="I2328" s="132">
        <v>15470.15</v>
      </c>
      <c r="J2328" s="301">
        <f t="shared" si="257"/>
        <v>61.880599999999994</v>
      </c>
    </row>
    <row r="2329" spans="1:10" s="129" customFormat="1" ht="12.75">
      <c r="A2329" s="133"/>
      <c r="B2329" s="130"/>
      <c r="C2329" s="130" t="s">
        <v>44</v>
      </c>
      <c r="D2329" s="133" t="s">
        <v>2509</v>
      </c>
      <c r="E2329" s="270" t="s">
        <v>544</v>
      </c>
      <c r="F2329" s="131" t="s">
        <v>383</v>
      </c>
      <c r="G2329" s="161">
        <v>7000</v>
      </c>
      <c r="H2329" s="161">
        <v>7000</v>
      </c>
      <c r="I2329" s="132">
        <v>0</v>
      </c>
      <c r="J2329" s="301" t="str">
        <f t="shared" si="257"/>
        <v>-</v>
      </c>
    </row>
    <row r="2330" spans="1:10" s="129" customFormat="1" ht="12.75">
      <c r="A2330" s="133"/>
      <c r="B2330" s="130"/>
      <c r="C2330" s="130" t="s">
        <v>44</v>
      </c>
      <c r="D2330" s="133" t="s">
        <v>2510</v>
      </c>
      <c r="E2330" s="270" t="s">
        <v>572</v>
      </c>
      <c r="F2330" s="131" t="s">
        <v>389</v>
      </c>
      <c r="G2330" s="161">
        <v>13000</v>
      </c>
      <c r="H2330" s="161">
        <v>13000</v>
      </c>
      <c r="I2330" s="132">
        <v>950</v>
      </c>
      <c r="J2330" s="301">
        <f t="shared" si="257"/>
        <v>7.307692307692308</v>
      </c>
    </row>
    <row r="2331" spans="1:10" s="129" customFormat="1" ht="12.75">
      <c r="A2331" s="133"/>
      <c r="B2331" s="130"/>
      <c r="C2331" s="130"/>
      <c r="D2331" s="133"/>
      <c r="E2331" s="133" t="s">
        <v>550</v>
      </c>
      <c r="F2331" s="131" t="s">
        <v>391</v>
      </c>
      <c r="G2331" s="160">
        <f>0+G$2332</f>
        <v>1000</v>
      </c>
      <c r="H2331" s="160">
        <f>0+H$2332</f>
        <v>1000</v>
      </c>
      <c r="I2331" s="160">
        <f>0+I$2332</f>
        <v>0</v>
      </c>
      <c r="J2331" s="299" t="str">
        <f t="shared" si="257"/>
        <v>-</v>
      </c>
    </row>
    <row r="2332" spans="1:10" s="129" customFormat="1" ht="12.75">
      <c r="A2332" s="133"/>
      <c r="B2332" s="130"/>
      <c r="C2332" s="130" t="s">
        <v>44</v>
      </c>
      <c r="D2332" s="133" t="s">
        <v>2511</v>
      </c>
      <c r="E2332" s="270" t="s">
        <v>988</v>
      </c>
      <c r="F2332" s="131" t="s">
        <v>394</v>
      </c>
      <c r="G2332" s="161">
        <v>1000</v>
      </c>
      <c r="H2332" s="161">
        <v>1000</v>
      </c>
      <c r="I2332" s="132">
        <v>0</v>
      </c>
      <c r="J2332" s="301" t="str">
        <f t="shared" si="257"/>
        <v>-</v>
      </c>
    </row>
    <row r="2333" spans="1:10" s="129" customFormat="1" ht="12.75">
      <c r="A2333" s="133"/>
      <c r="B2333" s="130"/>
      <c r="C2333" s="130"/>
      <c r="D2333" s="133"/>
      <c r="E2333" s="133" t="s">
        <v>812</v>
      </c>
      <c r="F2333" s="131" t="s">
        <v>445</v>
      </c>
      <c r="G2333" s="160">
        <f>0+G$2334</f>
        <v>311000</v>
      </c>
      <c r="H2333" s="160">
        <f>0+H$2334</f>
        <v>295500</v>
      </c>
      <c r="I2333" s="160">
        <f>0+I$2334</f>
        <v>0</v>
      </c>
      <c r="J2333" s="299" t="str">
        <f t="shared" si="257"/>
        <v>-</v>
      </c>
    </row>
    <row r="2334" spans="1:10" s="129" customFormat="1" ht="12.75">
      <c r="A2334" s="133"/>
      <c r="B2334" s="130"/>
      <c r="C2334" s="130" t="s">
        <v>44</v>
      </c>
      <c r="D2334" s="133" t="s">
        <v>2512</v>
      </c>
      <c r="E2334" s="270" t="s">
        <v>1034</v>
      </c>
      <c r="F2334" s="131" t="s">
        <v>448</v>
      </c>
      <c r="G2334" s="161">
        <v>311000</v>
      </c>
      <c r="H2334" s="161">
        <v>295500</v>
      </c>
      <c r="I2334" s="132">
        <v>0</v>
      </c>
      <c r="J2334" s="301" t="str">
        <f t="shared" si="257"/>
        <v>-</v>
      </c>
    </row>
    <row r="2335" spans="7:9" ht="12.75">
      <c r="G2335" s="51"/>
      <c r="H2335" s="51"/>
      <c r="I2335" s="51"/>
    </row>
    <row r="2336" spans="7:9" ht="12.75">
      <c r="G2336" s="51"/>
      <c r="H2336" s="51"/>
      <c r="I2336" s="51"/>
    </row>
    <row r="2337" spans="7:9" ht="12.75">
      <c r="G2337" s="51"/>
      <c r="H2337" s="51"/>
      <c r="I2337" s="51"/>
    </row>
    <row r="2338" spans="7:9" ht="12.75">
      <c r="G2338" s="51"/>
      <c r="H2338" s="51"/>
      <c r="I2338" s="51"/>
    </row>
    <row r="2339" spans="7:9" ht="12.75">
      <c r="G2339" s="51"/>
      <c r="H2339" s="51"/>
      <c r="I2339" s="51"/>
    </row>
    <row r="2340" spans="7:9" ht="12.75">
      <c r="G2340" s="51"/>
      <c r="H2340" s="51"/>
      <c r="I2340" s="51"/>
    </row>
    <row r="2341" spans="1:10" ht="12.75">
      <c r="A2341" s="5"/>
      <c r="B2341" s="5"/>
      <c r="C2341" s="11"/>
      <c r="D2341" s="11"/>
      <c r="E2341" s="5"/>
      <c r="F2341" s="5"/>
      <c r="G2341" s="51"/>
      <c r="H2341" s="51"/>
      <c r="I2341" s="51"/>
      <c r="J2341" s="302"/>
    </row>
    <row r="2342" spans="1:10" s="1" customFormat="1" ht="15">
      <c r="A2342" s="317" t="s">
        <v>2696</v>
      </c>
      <c r="B2342" s="317"/>
      <c r="C2342" s="317"/>
      <c r="D2342" s="317"/>
      <c r="E2342" s="317"/>
      <c r="F2342" s="317"/>
      <c r="G2342" s="317"/>
      <c r="H2342" s="317"/>
      <c r="I2342" s="317"/>
      <c r="J2342" s="317"/>
    </row>
    <row r="2343" spans="1:10" ht="15">
      <c r="A2343" s="275"/>
      <c r="B2343" s="33"/>
      <c r="C2343" s="33"/>
      <c r="D2343" s="33"/>
      <c r="E2343" s="33"/>
      <c r="F2343" s="34"/>
      <c r="G2343" s="43"/>
      <c r="H2343" s="43"/>
      <c r="I2343" s="43"/>
      <c r="J2343" s="303"/>
    </row>
    <row r="2344" spans="1:10" ht="14.25">
      <c r="A2344" s="33" t="s">
        <v>2697</v>
      </c>
      <c r="B2344" s="33"/>
      <c r="C2344" s="33"/>
      <c r="D2344" s="33"/>
      <c r="E2344" s="33"/>
      <c r="F2344" s="34"/>
      <c r="G2344" s="43"/>
      <c r="H2344" s="43"/>
      <c r="I2344" s="43"/>
      <c r="J2344" s="303"/>
    </row>
    <row r="2345" spans="1:10" ht="14.25">
      <c r="A2345" s="33" t="s">
        <v>2698</v>
      </c>
      <c r="B2345" s="33"/>
      <c r="C2345" s="33"/>
      <c r="D2345" s="33"/>
      <c r="E2345" s="33"/>
      <c r="F2345" s="34"/>
      <c r="G2345" s="43"/>
      <c r="H2345" s="43"/>
      <c r="I2345" s="43"/>
      <c r="J2345" s="303"/>
    </row>
    <row r="2346" spans="1:10" ht="14.25">
      <c r="A2346" s="33" t="s">
        <v>2701</v>
      </c>
      <c r="B2346" s="33"/>
      <c r="C2346" s="33"/>
      <c r="D2346" s="33"/>
      <c r="E2346" s="33"/>
      <c r="F2346" s="34"/>
      <c r="G2346" s="43"/>
      <c r="H2346" s="43"/>
      <c r="I2346" s="43"/>
      <c r="J2346" s="303"/>
    </row>
    <row r="2347" spans="1:10" ht="15">
      <c r="A2347" s="275"/>
      <c r="B2347" s="33"/>
      <c r="C2347" s="33"/>
      <c r="D2347" s="33"/>
      <c r="E2347" s="33"/>
      <c r="F2347" s="34"/>
      <c r="G2347" s="43"/>
      <c r="H2347" s="43"/>
      <c r="I2347" s="43"/>
      <c r="J2347" s="303"/>
    </row>
    <row r="2348" spans="1:10" ht="15">
      <c r="A2348" s="317" t="s">
        <v>2699</v>
      </c>
      <c r="B2348" s="317"/>
      <c r="C2348" s="317"/>
      <c r="D2348" s="317"/>
      <c r="E2348" s="317"/>
      <c r="F2348" s="317"/>
      <c r="G2348" s="317"/>
      <c r="H2348" s="317"/>
      <c r="I2348" s="317"/>
      <c r="J2348" s="317"/>
    </row>
    <row r="2349" spans="1:10" ht="15">
      <c r="A2349" s="275"/>
      <c r="B2349" s="5"/>
      <c r="C2349" s="11"/>
      <c r="D2349" s="276"/>
      <c r="E2349" s="1"/>
      <c r="F2349" s="1"/>
      <c r="G2349" s="47"/>
      <c r="H2349" s="47"/>
      <c r="I2349" s="47"/>
      <c r="J2349" s="304"/>
    </row>
    <row r="2350" spans="1:10" ht="14.25">
      <c r="A2350" s="33" t="s">
        <v>2702</v>
      </c>
      <c r="B2350" s="5"/>
      <c r="C2350" s="11"/>
      <c r="D2350" s="276"/>
      <c r="E2350" s="1"/>
      <c r="F2350" s="1"/>
      <c r="G2350" s="47"/>
      <c r="H2350" s="47"/>
      <c r="I2350" s="47"/>
      <c r="J2350" s="304"/>
    </row>
    <row r="2351" spans="1:10" ht="14.25">
      <c r="A2351" s="33" t="s">
        <v>2700</v>
      </c>
      <c r="B2351" s="5"/>
      <c r="C2351" s="11"/>
      <c r="D2351" s="276"/>
      <c r="E2351" s="1"/>
      <c r="F2351" s="1"/>
      <c r="G2351" s="54"/>
      <c r="H2351" s="54"/>
      <c r="I2351" s="54"/>
      <c r="J2351" s="304"/>
    </row>
    <row r="2352" spans="1:10" ht="14.25">
      <c r="A2352" s="33" t="s">
        <v>2703</v>
      </c>
      <c r="B2352" s="5"/>
      <c r="C2352" s="11"/>
      <c r="D2352" s="276"/>
      <c r="E2352" s="1"/>
      <c r="F2352" s="1"/>
      <c r="G2352" s="66"/>
      <c r="H2352" s="66"/>
      <c r="I2352" s="66"/>
      <c r="J2352" s="304"/>
    </row>
    <row r="2353" spans="1:10" ht="14.25">
      <c r="A2353" s="33" t="s">
        <v>2704</v>
      </c>
      <c r="B2353" s="5"/>
      <c r="C2353" s="11"/>
      <c r="D2353" s="276"/>
      <c r="E2353" s="1"/>
      <c r="F2353" s="1"/>
      <c r="G2353" s="66"/>
      <c r="H2353" s="66"/>
      <c r="I2353" s="66"/>
      <c r="J2353" s="304"/>
    </row>
    <row r="2354" spans="7:9" ht="12.75">
      <c r="G2354" s="51"/>
      <c r="H2354" s="51"/>
      <c r="I2354" s="51"/>
    </row>
    <row r="2355" spans="1:9" ht="15">
      <c r="A2355" s="33" t="s">
        <v>2715</v>
      </c>
      <c r="B2355" s="318"/>
      <c r="C2355" s="319"/>
      <c r="D2355" s="319"/>
      <c r="E2355" s="320"/>
      <c r="F2355" s="318"/>
      <c r="G2355" s="321"/>
      <c r="H2355" s="321"/>
      <c r="I2355" s="321"/>
    </row>
    <row r="2356" spans="1:9" ht="15">
      <c r="A2356" s="33" t="s">
        <v>2712</v>
      </c>
      <c r="B2356" s="318"/>
      <c r="C2356" s="319"/>
      <c r="D2356" s="319"/>
      <c r="E2356" s="320"/>
      <c r="F2356" s="318"/>
      <c r="G2356" s="322"/>
      <c r="H2356" s="322"/>
      <c r="I2356" s="322"/>
    </row>
    <row r="2357" spans="1:9" ht="15">
      <c r="A2357" s="33" t="s">
        <v>2713</v>
      </c>
      <c r="B2357" s="318"/>
      <c r="C2357" s="319"/>
      <c r="D2357" s="319"/>
      <c r="E2357" s="320"/>
      <c r="F2357" s="318"/>
      <c r="G2357" s="322"/>
      <c r="H2357" s="322"/>
      <c r="I2357" s="322"/>
    </row>
    <row r="2358" spans="1:9" ht="15">
      <c r="A2358" s="318"/>
      <c r="B2358" s="318"/>
      <c r="C2358" s="319"/>
      <c r="D2358" s="319"/>
      <c r="E2358" s="320"/>
      <c r="F2358" s="318"/>
      <c r="G2358" s="323"/>
      <c r="H2358" s="323"/>
      <c r="I2358" s="323"/>
    </row>
    <row r="2359" spans="1:9" ht="15">
      <c r="A2359" s="318"/>
      <c r="B2359" s="318"/>
      <c r="C2359" s="319"/>
      <c r="D2359" s="319"/>
      <c r="E2359" s="320"/>
      <c r="F2359" s="318" t="s">
        <v>2714</v>
      </c>
      <c r="G2359" s="82"/>
      <c r="H2359" s="82"/>
      <c r="I2359" s="82"/>
    </row>
    <row r="2360" spans="1:9" ht="15">
      <c r="A2360" s="318"/>
      <c r="B2360" s="318"/>
      <c r="C2360" s="319"/>
      <c r="D2360" s="319"/>
      <c r="E2360" s="320"/>
      <c r="F2360" s="318"/>
      <c r="G2360" s="82"/>
      <c r="H2360" s="82"/>
      <c r="I2360" s="82"/>
    </row>
    <row r="2361" spans="1:9" ht="15">
      <c r="A2361" s="318"/>
      <c r="B2361" s="318"/>
      <c r="C2361" s="319"/>
      <c r="D2361" s="319"/>
      <c r="E2361" s="320"/>
      <c r="F2361" s="318"/>
      <c r="G2361" s="324"/>
      <c r="H2361" s="324"/>
      <c r="I2361" s="324"/>
    </row>
    <row r="2362" spans="1:9" ht="15">
      <c r="A2362" s="318"/>
      <c r="B2362" s="318"/>
      <c r="C2362" s="319"/>
      <c r="D2362" s="319"/>
      <c r="E2362" s="320"/>
      <c r="F2362" s="318"/>
      <c r="G2362" s="321"/>
      <c r="H2362" s="321"/>
      <c r="I2362" s="321"/>
    </row>
    <row r="2363" spans="1:9" ht="15">
      <c r="A2363" s="318"/>
      <c r="B2363" s="318"/>
      <c r="C2363" s="319"/>
      <c r="D2363" s="319"/>
      <c r="E2363" s="320"/>
      <c r="F2363" s="318"/>
      <c r="G2363" s="321" t="s">
        <v>2716</v>
      </c>
      <c r="H2363" s="321"/>
      <c r="I2363" s="321"/>
    </row>
    <row r="2364" spans="1:9" ht="15">
      <c r="A2364" s="318"/>
      <c r="B2364" s="318"/>
      <c r="C2364" s="319"/>
      <c r="D2364" s="319"/>
      <c r="E2364" s="320"/>
      <c r="F2364" s="318"/>
      <c r="G2364" s="325" t="s">
        <v>2717</v>
      </c>
      <c r="H2364" s="325"/>
      <c r="I2364" s="82"/>
    </row>
    <row r="2365" spans="1:9" ht="15">
      <c r="A2365" s="318"/>
      <c r="B2365" s="318"/>
      <c r="C2365" s="319"/>
      <c r="D2365" s="319"/>
      <c r="E2365" s="320"/>
      <c r="F2365" s="318"/>
      <c r="G2365" s="325" t="s">
        <v>2718</v>
      </c>
      <c r="H2365" s="325"/>
      <c r="I2365" s="82"/>
    </row>
    <row r="2366" spans="1:9" ht="15">
      <c r="A2366" s="318"/>
      <c r="B2366" s="318"/>
      <c r="C2366" s="319"/>
      <c r="D2366" s="319"/>
      <c r="E2366" s="320"/>
      <c r="F2366" s="318"/>
      <c r="G2366" s="326"/>
      <c r="H2366" s="326"/>
      <c r="I2366" s="326"/>
    </row>
    <row r="2367" spans="7:9" ht="12.75">
      <c r="G2367" s="66"/>
      <c r="H2367" s="50"/>
      <c r="I2367" s="50"/>
    </row>
    <row r="2368" spans="7:9" ht="12.75">
      <c r="G2368" s="47"/>
      <c r="H2368" s="48"/>
      <c r="I2368" s="48"/>
    </row>
    <row r="2369" spans="7:9" ht="12.75">
      <c r="G2369" s="51"/>
      <c r="H2369" s="51"/>
      <c r="I2369" s="51"/>
    </row>
    <row r="2370" spans="7:9" ht="12.75">
      <c r="G2370" s="47"/>
      <c r="H2370" s="48"/>
      <c r="I2370" s="48"/>
    </row>
    <row r="2371" spans="7:9" ht="12.75">
      <c r="G2371" s="47"/>
      <c r="H2371" s="48"/>
      <c r="I2371" s="48"/>
    </row>
    <row r="2372" spans="7:9" ht="12.75">
      <c r="G2372" s="51"/>
      <c r="H2372" s="51"/>
      <c r="I2372" s="51"/>
    </row>
    <row r="2373" spans="7:9" ht="12.75">
      <c r="G2373" s="47"/>
      <c r="H2373" s="48"/>
      <c r="I2373" s="48"/>
    </row>
    <row r="2374" spans="7:9" ht="12.75">
      <c r="G2374" s="47"/>
      <c r="H2374" s="48"/>
      <c r="I2374" s="48"/>
    </row>
    <row r="2375" spans="7:9" ht="12.75">
      <c r="G2375" s="51"/>
      <c r="H2375" s="51"/>
      <c r="I2375" s="51"/>
    </row>
    <row r="2376" spans="7:9" ht="12.75">
      <c r="G2376" s="47"/>
      <c r="H2376" s="48"/>
      <c r="I2376" s="48"/>
    </row>
    <row r="2377" spans="7:9" ht="12.75">
      <c r="G2377" s="47"/>
      <c r="H2377" s="48"/>
      <c r="I2377" s="48"/>
    </row>
    <row r="2378" spans="7:9" ht="12.75">
      <c r="G2378" s="51"/>
      <c r="H2378" s="51"/>
      <c r="I2378" s="51"/>
    </row>
    <row r="2379" spans="7:9" ht="12.75">
      <c r="G2379" s="47"/>
      <c r="H2379" s="48"/>
      <c r="I2379" s="48"/>
    </row>
    <row r="2380" spans="7:9" ht="12.75">
      <c r="G2380" s="47"/>
      <c r="H2380" s="48"/>
      <c r="I2380" s="48"/>
    </row>
    <row r="2381" spans="7:9" ht="12.75">
      <c r="G2381" s="47"/>
      <c r="H2381" s="48"/>
      <c r="I2381" s="48"/>
    </row>
    <row r="2382" spans="7:9" ht="12.75">
      <c r="G2382" s="47"/>
      <c r="H2382" s="48"/>
      <c r="I2382" s="48"/>
    </row>
    <row r="2383" spans="7:9" ht="12.75">
      <c r="G2383" s="51"/>
      <c r="H2383" s="51"/>
      <c r="I2383" s="51"/>
    </row>
    <row r="2384" spans="7:9" ht="12.75">
      <c r="G2384" s="47"/>
      <c r="H2384" s="48"/>
      <c r="I2384" s="48"/>
    </row>
    <row r="2385" spans="7:9" ht="12.75">
      <c r="G2385" s="47"/>
      <c r="H2385" s="48"/>
      <c r="I2385" s="48"/>
    </row>
    <row r="2386" spans="7:9" ht="12.75">
      <c r="G2386" s="51"/>
      <c r="H2386" s="51"/>
      <c r="I2386" s="51"/>
    </row>
    <row r="2387" spans="7:9" ht="12.75">
      <c r="G2387" s="47"/>
      <c r="H2387" s="48"/>
      <c r="I2387" s="48"/>
    </row>
    <row r="2388" spans="7:9" ht="12.75">
      <c r="G2388" s="47"/>
      <c r="H2388" s="48"/>
      <c r="I2388" s="48"/>
    </row>
    <row r="2389" spans="7:9" ht="12.75">
      <c r="G2389" s="47"/>
      <c r="H2389" s="48"/>
      <c r="I2389" s="48"/>
    </row>
    <row r="2390" spans="7:9" ht="12.75">
      <c r="G2390" s="47"/>
      <c r="H2390" s="48"/>
      <c r="I2390" s="48"/>
    </row>
    <row r="2391" spans="7:9" ht="12.75">
      <c r="G2391" s="52"/>
      <c r="H2391" s="52"/>
      <c r="I2391" s="52"/>
    </row>
    <row r="2392" spans="7:9" ht="12.75">
      <c r="G2392" s="47"/>
      <c r="H2392" s="48"/>
      <c r="I2392" s="48"/>
    </row>
    <row r="2393" spans="7:9" ht="12.75">
      <c r="G2393" s="47"/>
      <c r="H2393" s="48"/>
      <c r="I2393" s="48"/>
    </row>
    <row r="2394" spans="7:9" ht="12.75">
      <c r="G2394" s="47"/>
      <c r="H2394" s="48"/>
      <c r="I2394" s="48"/>
    </row>
    <row r="2395" spans="7:9" ht="12.75">
      <c r="G2395" s="47"/>
      <c r="H2395" s="48"/>
      <c r="I2395" s="48"/>
    </row>
    <row r="2396" spans="7:9" ht="12.75">
      <c r="G2396" s="52"/>
      <c r="H2396" s="52"/>
      <c r="I2396" s="52"/>
    </row>
    <row r="2397" spans="7:9" ht="12.75">
      <c r="G2397" s="47"/>
      <c r="H2397" s="48"/>
      <c r="I2397" s="48"/>
    </row>
    <row r="2398" spans="7:9" ht="12.75">
      <c r="G2398" s="47"/>
      <c r="H2398" s="48"/>
      <c r="I2398" s="48"/>
    </row>
    <row r="2399" spans="7:9" ht="12.75">
      <c r="G2399" s="52"/>
      <c r="H2399" s="52"/>
      <c r="I2399" s="52"/>
    </row>
    <row r="2400" spans="7:9" ht="12.75">
      <c r="G2400" s="66"/>
      <c r="H2400" s="50"/>
      <c r="I2400" s="50"/>
    </row>
    <row r="2401" spans="7:9" ht="12.75">
      <c r="G2401" s="66"/>
      <c r="H2401" s="50"/>
      <c r="I2401" s="50"/>
    </row>
    <row r="2402" spans="7:9" ht="12.75">
      <c r="G2402" s="51"/>
      <c r="H2402" s="51"/>
      <c r="I2402" s="51"/>
    </row>
    <row r="2403" spans="7:9" ht="12.75">
      <c r="G2403" s="51"/>
      <c r="H2403" s="51"/>
      <c r="I2403" s="51"/>
    </row>
    <row r="2404" spans="7:9" ht="12.75">
      <c r="G2404" s="51"/>
      <c r="H2404" s="51"/>
      <c r="I2404" s="51"/>
    </row>
    <row r="2405" spans="7:9" ht="12.75">
      <c r="G2405" s="66"/>
      <c r="H2405" s="50"/>
      <c r="I2405" s="50"/>
    </row>
    <row r="2406" spans="7:9" ht="12.75">
      <c r="G2406" s="66"/>
      <c r="H2406" s="50"/>
      <c r="I2406" s="50"/>
    </row>
    <row r="2407" spans="7:9" ht="12.75">
      <c r="G2407" s="51"/>
      <c r="H2407" s="51"/>
      <c r="I2407" s="51"/>
    </row>
    <row r="2408" spans="7:9" ht="12.75">
      <c r="G2408" s="47"/>
      <c r="H2408" s="48"/>
      <c r="I2408" s="48"/>
    </row>
    <row r="2409" spans="7:9" ht="12.75">
      <c r="G2409" s="47"/>
      <c r="H2409" s="48"/>
      <c r="I2409" s="48"/>
    </row>
    <row r="2410" spans="7:9" ht="12.75">
      <c r="G2410" s="51"/>
      <c r="H2410" s="51"/>
      <c r="I2410" s="51"/>
    </row>
    <row r="2411" spans="7:9" ht="12.75">
      <c r="G2411" s="47"/>
      <c r="H2411" s="48"/>
      <c r="I2411" s="48"/>
    </row>
    <row r="2412" spans="7:9" ht="12.75">
      <c r="G2412" s="47"/>
      <c r="H2412" s="48"/>
      <c r="I2412" s="48"/>
    </row>
    <row r="2413" spans="7:9" ht="12.75">
      <c r="G2413" s="47"/>
      <c r="H2413" s="48"/>
      <c r="I2413" s="48"/>
    </row>
    <row r="2414" spans="7:9" ht="12.75">
      <c r="G2414" s="52"/>
      <c r="H2414" s="52"/>
      <c r="I2414" s="52"/>
    </row>
    <row r="2415" spans="7:9" ht="12.75">
      <c r="G2415" s="47"/>
      <c r="H2415" s="48"/>
      <c r="I2415" s="48"/>
    </row>
    <row r="2416" spans="7:9" ht="12.75">
      <c r="G2416" s="47"/>
      <c r="H2416" s="48"/>
      <c r="I2416" s="48"/>
    </row>
    <row r="2417" spans="7:9" ht="12.75">
      <c r="G2417" s="51"/>
      <c r="H2417" s="51"/>
      <c r="I2417" s="51"/>
    </row>
    <row r="2418" spans="7:9" ht="12.75">
      <c r="G2418" s="47"/>
      <c r="H2418" s="48"/>
      <c r="I2418" s="48"/>
    </row>
    <row r="2419" spans="7:9" ht="12.75">
      <c r="G2419" s="47"/>
      <c r="H2419" s="48"/>
      <c r="I2419" s="48"/>
    </row>
    <row r="2420" spans="7:9" ht="12.75">
      <c r="G2420" s="51"/>
      <c r="H2420" s="51"/>
      <c r="I2420" s="51"/>
    </row>
    <row r="2421" spans="7:9" ht="12.75">
      <c r="G2421" s="66"/>
      <c r="H2421" s="50"/>
      <c r="I2421" s="50"/>
    </row>
    <row r="2422" spans="7:9" ht="12.75">
      <c r="G2422" s="66"/>
      <c r="H2422" s="50"/>
      <c r="I2422" s="50"/>
    </row>
    <row r="2423" spans="7:9" ht="12.75">
      <c r="G2423" s="66"/>
      <c r="H2423" s="50"/>
      <c r="I2423" s="50"/>
    </row>
    <row r="2424" spans="7:9" ht="12.75">
      <c r="G2424" s="66"/>
      <c r="H2424" s="50"/>
      <c r="I2424" s="50"/>
    </row>
    <row r="2425" spans="7:9" ht="12.75">
      <c r="G2425" s="66"/>
      <c r="H2425" s="50"/>
      <c r="I2425" s="50"/>
    </row>
    <row r="2426" spans="7:9" ht="12.75">
      <c r="G2426" s="51"/>
      <c r="H2426" s="51"/>
      <c r="I2426" s="51"/>
    </row>
    <row r="2427" spans="7:9" ht="12.75">
      <c r="G2427" s="51"/>
      <c r="H2427" s="51"/>
      <c r="I2427" s="51"/>
    </row>
    <row r="2428" spans="7:9" ht="12.75">
      <c r="G2428" s="51"/>
      <c r="H2428" s="51"/>
      <c r="I2428" s="51"/>
    </row>
    <row r="2429" spans="7:9" ht="12.75">
      <c r="G2429" s="66"/>
      <c r="H2429" s="50"/>
      <c r="I2429" s="50"/>
    </row>
    <row r="2430" spans="7:9" ht="12.75">
      <c r="G2430" s="66"/>
      <c r="H2430" s="50"/>
      <c r="I2430" s="50"/>
    </row>
    <row r="2431" spans="7:9" ht="12.75">
      <c r="G2431" s="51"/>
      <c r="H2431" s="51"/>
      <c r="I2431" s="51"/>
    </row>
    <row r="2432" spans="7:9" ht="12.75">
      <c r="G2432" s="47"/>
      <c r="H2432" s="48"/>
      <c r="I2432" s="48"/>
    </row>
    <row r="2433" spans="7:9" ht="12.75">
      <c r="G2433" s="47"/>
      <c r="H2433" s="48"/>
      <c r="I2433" s="48"/>
    </row>
    <row r="2434" spans="7:9" ht="12.75">
      <c r="G2434" s="51"/>
      <c r="H2434" s="51"/>
      <c r="I2434" s="51"/>
    </row>
    <row r="2435" spans="7:9" ht="12.75">
      <c r="G2435" s="47"/>
      <c r="H2435" s="48"/>
      <c r="I2435" s="48"/>
    </row>
    <row r="2436" spans="7:9" ht="12.75">
      <c r="G2436" s="47"/>
      <c r="H2436" s="48"/>
      <c r="I2436" s="48"/>
    </row>
    <row r="2437" spans="7:9" ht="12.75">
      <c r="G2437" s="47"/>
      <c r="H2437" s="48"/>
      <c r="I2437" s="48"/>
    </row>
    <row r="2438" spans="7:9" ht="12.75">
      <c r="G2438" s="47"/>
      <c r="H2438" s="48"/>
      <c r="I2438" s="48"/>
    </row>
    <row r="2439" spans="7:9" ht="12.75">
      <c r="G2439" s="47"/>
      <c r="H2439" s="48"/>
      <c r="I2439" s="48"/>
    </row>
    <row r="2440" spans="7:9" ht="12.75">
      <c r="G2440" s="51"/>
      <c r="H2440" s="51"/>
      <c r="I2440" s="51"/>
    </row>
    <row r="2441" spans="7:9" ht="12.75">
      <c r="G2441" s="47"/>
      <c r="H2441" s="48"/>
      <c r="I2441" s="48"/>
    </row>
    <row r="2442" spans="7:9" ht="12.75">
      <c r="G2442" s="47"/>
      <c r="H2442" s="48"/>
      <c r="I2442" s="48"/>
    </row>
    <row r="2443" spans="7:9" ht="12.75">
      <c r="G2443" s="51"/>
      <c r="H2443" s="51"/>
      <c r="I2443" s="51"/>
    </row>
    <row r="2444" spans="7:9" ht="12.75">
      <c r="G2444" s="66"/>
      <c r="H2444" s="50"/>
      <c r="I2444" s="50"/>
    </row>
    <row r="2445" spans="7:9" ht="12.75">
      <c r="G2445" s="66"/>
      <c r="H2445" s="50"/>
      <c r="I2445" s="50"/>
    </row>
    <row r="2446" spans="7:9" ht="12.75">
      <c r="G2446" s="51"/>
      <c r="H2446" s="51"/>
      <c r="I2446" s="51"/>
    </row>
    <row r="2447" spans="7:9" ht="12.75">
      <c r="G2447" s="51"/>
      <c r="H2447" s="51"/>
      <c r="I2447" s="51"/>
    </row>
    <row r="2448" spans="7:9" ht="12.75">
      <c r="G2448" s="51"/>
      <c r="H2448" s="51"/>
      <c r="I2448" s="51"/>
    </row>
    <row r="2449" spans="7:9" ht="12.75">
      <c r="G2449" s="66"/>
      <c r="H2449" s="50"/>
      <c r="I2449" s="50"/>
    </row>
    <row r="2450" spans="7:9" ht="12.75">
      <c r="G2450" s="66"/>
      <c r="H2450" s="50"/>
      <c r="I2450" s="50"/>
    </row>
    <row r="2451" spans="7:9" ht="12.75">
      <c r="G2451" s="55"/>
      <c r="H2451" s="55"/>
      <c r="I2451" s="55"/>
    </row>
    <row r="2452" spans="7:9" ht="12.75">
      <c r="G2452" s="47"/>
      <c r="H2452" s="48"/>
      <c r="I2452" s="48"/>
    </row>
    <row r="2453" spans="7:9" ht="12.75">
      <c r="G2453" s="47"/>
      <c r="H2453" s="48"/>
      <c r="I2453" s="48"/>
    </row>
    <row r="2454" spans="7:9" ht="12.75">
      <c r="G2454" s="47"/>
      <c r="H2454" s="48"/>
      <c r="I2454" s="48"/>
    </row>
    <row r="2455" spans="7:9" ht="12.75">
      <c r="G2455" s="55"/>
      <c r="H2455" s="55"/>
      <c r="I2455" s="55"/>
    </row>
    <row r="2456" spans="7:9" ht="12.75">
      <c r="G2456" s="47"/>
      <c r="H2456" s="48"/>
      <c r="I2456" s="48"/>
    </row>
    <row r="2457" spans="7:9" ht="12.75">
      <c r="G2457" s="47"/>
      <c r="H2457" s="48"/>
      <c r="I2457" s="48"/>
    </row>
    <row r="2458" spans="7:9" ht="12.75">
      <c r="G2458" s="47"/>
      <c r="H2458" s="48"/>
      <c r="I2458" s="48"/>
    </row>
    <row r="2459" spans="7:9" ht="12.75">
      <c r="G2459" s="55"/>
      <c r="H2459" s="55"/>
      <c r="I2459" s="55"/>
    </row>
    <row r="2460" spans="7:9" ht="12.75">
      <c r="G2460" s="47"/>
      <c r="H2460" s="47"/>
      <c r="I2460" s="47"/>
    </row>
    <row r="2461" spans="7:9" ht="12.75">
      <c r="G2461" s="47"/>
      <c r="H2461" s="48"/>
      <c r="I2461" s="48"/>
    </row>
    <row r="2462" spans="7:9" ht="12.75">
      <c r="G2462" s="47"/>
      <c r="H2462" s="48"/>
      <c r="I2462" s="48"/>
    </row>
    <row r="2463" spans="7:9" ht="12.75">
      <c r="G2463" s="55"/>
      <c r="H2463" s="55"/>
      <c r="I2463" s="55"/>
    </row>
    <row r="2464" spans="7:9" ht="12.75">
      <c r="G2464" s="47"/>
      <c r="H2464" s="48"/>
      <c r="I2464" s="48"/>
    </row>
    <row r="2465" spans="7:9" ht="12.75">
      <c r="G2465" s="47"/>
      <c r="H2465" s="48"/>
      <c r="I2465" s="48"/>
    </row>
    <row r="2466" spans="7:9" ht="12.75">
      <c r="G2466" s="47"/>
      <c r="H2466" s="48"/>
      <c r="I2466" s="48"/>
    </row>
    <row r="2467" spans="7:9" ht="12.75">
      <c r="G2467" s="55"/>
      <c r="H2467" s="55"/>
      <c r="I2467" s="55"/>
    </row>
    <row r="2468" spans="7:9" ht="12.75">
      <c r="G2468" s="47"/>
      <c r="H2468" s="48"/>
      <c r="I2468" s="48"/>
    </row>
    <row r="2469" spans="7:9" ht="12.75">
      <c r="G2469" s="47"/>
      <c r="H2469" s="48"/>
      <c r="I2469" s="48"/>
    </row>
    <row r="2470" spans="7:9" ht="12.75">
      <c r="G2470" s="47"/>
      <c r="H2470" s="48"/>
      <c r="I2470" s="48"/>
    </row>
    <row r="2471" spans="7:9" ht="12.75">
      <c r="G2471" s="55"/>
      <c r="H2471" s="55"/>
      <c r="I2471" s="55"/>
    </row>
    <row r="2472" spans="7:9" ht="12.75">
      <c r="G2472" s="47"/>
      <c r="H2472" s="48"/>
      <c r="I2472" s="48"/>
    </row>
    <row r="2473" spans="7:9" ht="12.75">
      <c r="G2473" s="47"/>
      <c r="H2473" s="48"/>
      <c r="I2473" s="48"/>
    </row>
    <row r="2474" spans="7:9" ht="12.75">
      <c r="G2474" s="55"/>
      <c r="H2474" s="55"/>
      <c r="I2474" s="55"/>
    </row>
    <row r="2475" spans="7:9" ht="12.75">
      <c r="G2475" s="47"/>
      <c r="H2475" s="48"/>
      <c r="I2475" s="48"/>
    </row>
    <row r="2476" spans="7:9" ht="12.75">
      <c r="G2476" s="47"/>
      <c r="H2476" s="48"/>
      <c r="I2476" s="48"/>
    </row>
    <row r="2477" spans="7:9" ht="12.75">
      <c r="G2477" s="55"/>
      <c r="H2477" s="55"/>
      <c r="I2477" s="55"/>
    </row>
    <row r="2478" spans="7:9" ht="12.75">
      <c r="G2478" s="47"/>
      <c r="H2478" s="48"/>
      <c r="I2478" s="48"/>
    </row>
    <row r="2479" spans="7:9" ht="12.75">
      <c r="G2479" s="47"/>
      <c r="H2479" s="48"/>
      <c r="I2479" s="48"/>
    </row>
    <row r="2480" spans="7:9" ht="12.75">
      <c r="G2480" s="55"/>
      <c r="H2480" s="55"/>
      <c r="I2480" s="55"/>
    </row>
    <row r="2481" spans="7:9" ht="12.75">
      <c r="G2481" s="47"/>
      <c r="H2481" s="48"/>
      <c r="I2481" s="48"/>
    </row>
    <row r="2482" spans="7:9" ht="12.75">
      <c r="G2482" s="47"/>
      <c r="H2482" s="48"/>
      <c r="I2482" s="48"/>
    </row>
    <row r="2483" spans="7:9" ht="12.75">
      <c r="G2483" s="60"/>
      <c r="H2483" s="60"/>
      <c r="I2483" s="60"/>
    </row>
    <row r="2484" spans="7:9" ht="12.75">
      <c r="G2484" s="115"/>
      <c r="H2484" s="49"/>
      <c r="I2484" s="49"/>
    </row>
    <row r="2485" spans="7:9" ht="12.75">
      <c r="G2485" s="115"/>
      <c r="H2485" s="49"/>
      <c r="I2485" s="49"/>
    </row>
    <row r="2486" spans="7:9" ht="12.75">
      <c r="G2486" s="61"/>
      <c r="H2486" s="61"/>
      <c r="I2486" s="61"/>
    </row>
    <row r="2487" spans="7:9" ht="12.75">
      <c r="G2487" s="61"/>
      <c r="H2487" s="61"/>
      <c r="I2487" s="61"/>
    </row>
    <row r="2488" spans="7:9" ht="12.75">
      <c r="G2488" s="61"/>
      <c r="H2488" s="61"/>
      <c r="I2488" s="61"/>
    </row>
    <row r="2489" spans="7:9" ht="12.75">
      <c r="G2489" s="58"/>
      <c r="H2489" s="58"/>
      <c r="I2489" s="58"/>
    </row>
    <row r="2490" spans="7:9" ht="12.75">
      <c r="G2490" s="58"/>
      <c r="H2490" s="58"/>
      <c r="I2490" s="58"/>
    </row>
    <row r="2491" spans="7:9" ht="12.75">
      <c r="G2491" s="115"/>
      <c r="H2491" s="49"/>
      <c r="I2491" s="49"/>
    </row>
    <row r="2492" spans="7:9" ht="12.75">
      <c r="G2492" s="115"/>
      <c r="H2492" s="49"/>
      <c r="I2492" s="49"/>
    </row>
    <row r="2493" spans="7:9" ht="12.75">
      <c r="G2493" s="115"/>
      <c r="H2493" s="49"/>
      <c r="I2493" s="49"/>
    </row>
    <row r="2494" spans="7:9" ht="12.75">
      <c r="G2494" s="60"/>
      <c r="H2494" s="60"/>
      <c r="I2494" s="60"/>
    </row>
    <row r="2495" spans="7:9" ht="12.75">
      <c r="G2495" s="115"/>
      <c r="H2495" s="49"/>
      <c r="I2495" s="49"/>
    </row>
    <row r="2496" spans="7:9" ht="12.75">
      <c r="G2496" s="115"/>
      <c r="H2496" s="49"/>
      <c r="I2496" s="49"/>
    </row>
    <row r="2497" spans="7:9" ht="12.75">
      <c r="G2497" s="47"/>
      <c r="H2497" s="48"/>
      <c r="I2497" s="48"/>
    </row>
    <row r="2498" spans="7:9" ht="12.75">
      <c r="G2498" s="47"/>
      <c r="H2498" s="48"/>
      <c r="I2498" s="48"/>
    </row>
    <row r="2499" spans="7:9" ht="12.75">
      <c r="G2499" s="47"/>
      <c r="H2499" s="48"/>
      <c r="I2499" s="48"/>
    </row>
    <row r="2500" spans="7:9" ht="12.75">
      <c r="G2500" s="51"/>
      <c r="H2500" s="51"/>
      <c r="I2500" s="51"/>
    </row>
    <row r="2501" spans="7:9" ht="12.75">
      <c r="G2501" s="47"/>
      <c r="H2501" s="48"/>
      <c r="I2501" s="48"/>
    </row>
    <row r="2502" spans="7:9" ht="12.75">
      <c r="G2502" s="47"/>
      <c r="H2502" s="48"/>
      <c r="I2502" s="48"/>
    </row>
    <row r="2503" spans="7:9" ht="12.75">
      <c r="G2503" s="47"/>
      <c r="H2503" s="48"/>
      <c r="I2503" s="48"/>
    </row>
    <row r="2504" spans="7:9" ht="12.75">
      <c r="G2504" s="47"/>
      <c r="H2504" s="48"/>
      <c r="I2504" s="48"/>
    </row>
    <row r="2505" spans="7:9" ht="12.75">
      <c r="G2505" s="51"/>
      <c r="H2505" s="51"/>
      <c r="I2505" s="51"/>
    </row>
    <row r="2506" spans="7:9" ht="12.75">
      <c r="G2506" s="47"/>
      <c r="H2506" s="48"/>
      <c r="I2506" s="48"/>
    </row>
    <row r="2507" spans="7:9" ht="12.75">
      <c r="G2507" s="47"/>
      <c r="H2507" s="48"/>
      <c r="I2507" s="48"/>
    </row>
    <row r="2508" spans="7:9" ht="12.75">
      <c r="G2508" s="115"/>
      <c r="H2508" s="49"/>
      <c r="I2508" s="49"/>
    </row>
    <row r="2509" spans="7:9" ht="12.75">
      <c r="G2509" s="58"/>
      <c r="H2509" s="58"/>
      <c r="I2509" s="58"/>
    </row>
    <row r="2510" spans="7:9" ht="12.75">
      <c r="G2510" s="165"/>
      <c r="H2510" s="62"/>
      <c r="I2510" s="62"/>
    </row>
    <row r="2511" spans="7:9" ht="12.75">
      <c r="G2511" s="60"/>
      <c r="H2511" s="60"/>
      <c r="I2511" s="60"/>
    </row>
    <row r="2512" spans="7:9" ht="12.75">
      <c r="G2512" s="115"/>
      <c r="H2512" s="49"/>
      <c r="I2512" s="49"/>
    </row>
    <row r="2513" spans="7:9" ht="12.75">
      <c r="G2513" s="115"/>
      <c r="H2513" s="49"/>
      <c r="I2513" s="49"/>
    </row>
    <row r="2514" spans="7:9" ht="12.75">
      <c r="G2514" s="115"/>
      <c r="H2514" s="49"/>
      <c r="I2514" s="49"/>
    </row>
    <row r="2515" spans="7:9" ht="12.75">
      <c r="G2515" s="115"/>
      <c r="H2515" s="49"/>
      <c r="I2515" s="49"/>
    </row>
    <row r="2516" spans="7:9" ht="12.75">
      <c r="G2516" s="58"/>
      <c r="H2516" s="58"/>
      <c r="I2516" s="58"/>
    </row>
    <row r="2517" spans="7:9" ht="12.75">
      <c r="G2517" s="166"/>
      <c r="H2517" s="59"/>
      <c r="I2517" s="59"/>
    </row>
    <row r="2518" spans="7:9" ht="12.75">
      <c r="G2518" s="166"/>
      <c r="H2518" s="59"/>
      <c r="I2518" s="59"/>
    </row>
    <row r="2519" spans="7:9" ht="12.75">
      <c r="G2519" s="115"/>
      <c r="H2519" s="49"/>
      <c r="I2519" s="49"/>
    </row>
    <row r="2520" spans="7:9" ht="12.75">
      <c r="G2520" s="115"/>
      <c r="H2520" s="49"/>
      <c r="I2520" s="49"/>
    </row>
    <row r="2521" spans="7:9" ht="12.75">
      <c r="G2521" s="115"/>
      <c r="H2521" s="49"/>
      <c r="I2521" s="49"/>
    </row>
    <row r="2522" spans="7:9" ht="12.75">
      <c r="G2522" s="115"/>
      <c r="H2522" s="49"/>
      <c r="I2522" s="49"/>
    </row>
    <row r="2523" spans="7:9" ht="12.75">
      <c r="G2523" s="58"/>
      <c r="H2523" s="58"/>
      <c r="I2523" s="58"/>
    </row>
    <row r="2524" spans="7:9" ht="12.75">
      <c r="G2524" s="58"/>
      <c r="H2524" s="58"/>
      <c r="I2524" s="58"/>
    </row>
    <row r="2525" spans="7:9" ht="12.75">
      <c r="G2525" s="58"/>
      <c r="H2525" s="58"/>
      <c r="I2525" s="58"/>
    </row>
    <row r="2526" spans="7:9" ht="12.75">
      <c r="G2526" s="47"/>
      <c r="H2526" s="48"/>
      <c r="I2526" s="48"/>
    </row>
    <row r="2527" spans="7:9" ht="12.75">
      <c r="G2527" s="47"/>
      <c r="H2527" s="48"/>
      <c r="I2527" s="48"/>
    </row>
    <row r="2528" spans="7:9" ht="12.75">
      <c r="G2528" s="51"/>
      <c r="H2528" s="51"/>
      <c r="I2528" s="51"/>
    </row>
    <row r="2529" spans="7:9" ht="12.75">
      <c r="G2529" s="47"/>
      <c r="H2529" s="48"/>
      <c r="I2529" s="48"/>
    </row>
    <row r="2530" spans="7:9" ht="12.75">
      <c r="G2530" s="47"/>
      <c r="H2530" s="48"/>
      <c r="I2530" s="48"/>
    </row>
    <row r="2531" spans="7:9" ht="12.75">
      <c r="G2531" s="47"/>
      <c r="H2531" s="48"/>
      <c r="I2531" s="48"/>
    </row>
    <row r="2532" spans="7:9" ht="12.75">
      <c r="G2532" s="47"/>
      <c r="H2532" s="48"/>
      <c r="I2532" s="48"/>
    </row>
    <row r="2533" spans="7:9" ht="12.75">
      <c r="G2533" s="51"/>
      <c r="H2533" s="51"/>
      <c r="I2533" s="51"/>
    </row>
    <row r="2534" spans="7:9" ht="12.75">
      <c r="G2534" s="47"/>
      <c r="H2534" s="48"/>
      <c r="I2534" s="48"/>
    </row>
    <row r="2535" spans="7:9" ht="12.75">
      <c r="G2535" s="47"/>
      <c r="H2535" s="48"/>
      <c r="I2535" s="48"/>
    </row>
    <row r="2536" spans="7:9" ht="12.75">
      <c r="G2536" s="47"/>
      <c r="H2536" s="48"/>
      <c r="I2536" s="48"/>
    </row>
    <row r="2537" spans="7:9" ht="12.75">
      <c r="G2537" s="47"/>
      <c r="H2537" s="48"/>
      <c r="I2537" s="48"/>
    </row>
    <row r="2538" spans="7:9" ht="12.75">
      <c r="G2538" s="51"/>
      <c r="H2538" s="51"/>
      <c r="I2538" s="51"/>
    </row>
    <row r="2539" spans="7:9" ht="12.75">
      <c r="G2539" s="47"/>
      <c r="H2539" s="48"/>
      <c r="I2539" s="48"/>
    </row>
    <row r="2540" spans="7:9" ht="12.75">
      <c r="G2540" s="47"/>
      <c r="H2540" s="48"/>
      <c r="I2540" s="48"/>
    </row>
    <row r="2541" spans="7:9" ht="12.75">
      <c r="G2541" s="47"/>
      <c r="H2541" s="48"/>
      <c r="I2541" s="48"/>
    </row>
    <row r="2542" spans="7:9" ht="12.75">
      <c r="G2542" s="47"/>
      <c r="H2542" s="48"/>
      <c r="I2542" s="48"/>
    </row>
    <row r="2543" spans="7:9" ht="12.75">
      <c r="G2543" s="51"/>
      <c r="H2543" s="51"/>
      <c r="I2543" s="51"/>
    </row>
    <row r="2544" spans="7:9" ht="12.75">
      <c r="G2544" s="47"/>
      <c r="H2544" s="48"/>
      <c r="I2544" s="48"/>
    </row>
    <row r="2545" spans="7:9" ht="12.75">
      <c r="G2545" s="47"/>
      <c r="H2545" s="48"/>
      <c r="I2545" s="48"/>
    </row>
    <row r="2546" spans="7:9" ht="12.75">
      <c r="G2546" s="47"/>
      <c r="H2546" s="48"/>
      <c r="I2546" s="48"/>
    </row>
    <row r="2547" spans="7:9" ht="12.75">
      <c r="G2547" s="47"/>
      <c r="H2547" s="48"/>
      <c r="I2547" s="48"/>
    </row>
    <row r="2548" spans="7:9" ht="12.75">
      <c r="G2548" s="51"/>
      <c r="H2548" s="51"/>
      <c r="I2548" s="51"/>
    </row>
    <row r="2549" spans="7:9" ht="12.75">
      <c r="G2549" s="47"/>
      <c r="H2549" s="48"/>
      <c r="I2549" s="48"/>
    </row>
    <row r="2550" spans="7:9" ht="12.75">
      <c r="G2550" s="47"/>
      <c r="H2550" s="48"/>
      <c r="I2550" s="48"/>
    </row>
    <row r="2551" spans="7:9" ht="12.75">
      <c r="G2551" s="47"/>
      <c r="H2551" s="48"/>
      <c r="I2551" s="48"/>
    </row>
    <row r="2552" spans="7:9" ht="12.75">
      <c r="G2552" s="51"/>
      <c r="H2552" s="51"/>
      <c r="I2552" s="51"/>
    </row>
    <row r="2553" spans="7:9" ht="12.75">
      <c r="G2553" s="47"/>
      <c r="H2553" s="48"/>
      <c r="I2553" s="48"/>
    </row>
    <row r="2554" spans="7:9" ht="12.75">
      <c r="G2554" s="47"/>
      <c r="H2554" s="48"/>
      <c r="I2554" s="48"/>
    </row>
    <row r="2555" spans="7:9" ht="12.75">
      <c r="G2555" s="47"/>
      <c r="H2555" s="48"/>
      <c r="I2555" s="48"/>
    </row>
    <row r="2556" spans="7:9" ht="12.75">
      <c r="G2556" s="53"/>
      <c r="H2556" s="53"/>
      <c r="I2556" s="53"/>
    </row>
    <row r="2557" spans="7:9" ht="12.75">
      <c r="G2557" s="47"/>
      <c r="H2557" s="48"/>
      <c r="I2557" s="48"/>
    </row>
    <row r="2558" spans="7:9" ht="12.75">
      <c r="G2558" s="47"/>
      <c r="H2558" s="48"/>
      <c r="I2558" s="48"/>
    </row>
    <row r="2559" spans="7:9" ht="12.75">
      <c r="G2559" s="53"/>
      <c r="H2559" s="53"/>
      <c r="I2559" s="53"/>
    </row>
    <row r="2560" spans="7:9" ht="12.75">
      <c r="G2560" s="47"/>
      <c r="H2560" s="48"/>
      <c r="I2560" s="48"/>
    </row>
    <row r="2561" spans="7:9" ht="12.75">
      <c r="G2561" s="47"/>
      <c r="H2561" s="48"/>
      <c r="I2561" s="48"/>
    </row>
    <row r="2562" spans="7:9" ht="12.75">
      <c r="G2562" s="51"/>
      <c r="H2562" s="51"/>
      <c r="I2562" s="51"/>
    </row>
    <row r="2563" spans="7:9" ht="12.75">
      <c r="G2563" s="47"/>
      <c r="H2563" s="48"/>
      <c r="I2563" s="48"/>
    </row>
    <row r="2564" spans="7:9" ht="12.75">
      <c r="G2564" s="47"/>
      <c r="H2564" s="48"/>
      <c r="I2564" s="48"/>
    </row>
    <row r="2565" spans="7:9" ht="12.75">
      <c r="G2565" s="47"/>
      <c r="H2565" s="48"/>
      <c r="I2565" s="48"/>
    </row>
    <row r="2566" spans="7:9" ht="12.75">
      <c r="G2566" s="47"/>
      <c r="H2566" s="48"/>
      <c r="I2566" s="48"/>
    </row>
    <row r="2567" spans="7:9" ht="12.75">
      <c r="G2567" s="47"/>
      <c r="H2567" s="48"/>
      <c r="I2567" s="48"/>
    </row>
    <row r="2568" spans="7:9" ht="12.75">
      <c r="G2568" s="51"/>
      <c r="H2568" s="51"/>
      <c r="I2568" s="51"/>
    </row>
    <row r="2569" spans="7:9" ht="12.75">
      <c r="G2569" s="47"/>
      <c r="H2569" s="48"/>
      <c r="I2569" s="48"/>
    </row>
    <row r="2570" spans="7:9" ht="12.75">
      <c r="G2570" s="47"/>
      <c r="H2570" s="48"/>
      <c r="I2570" s="48"/>
    </row>
    <row r="2571" spans="7:9" ht="12.75">
      <c r="G2571" s="47"/>
      <c r="H2571" s="48"/>
      <c r="I2571" s="48"/>
    </row>
    <row r="2572" spans="7:9" ht="12.75">
      <c r="G2572" s="47"/>
      <c r="H2572" s="48"/>
      <c r="I2572" s="48"/>
    </row>
    <row r="2573" spans="7:9" ht="12.75">
      <c r="G2573" s="51"/>
      <c r="H2573" s="51"/>
      <c r="I2573" s="51"/>
    </row>
    <row r="2574" spans="7:9" ht="12.75">
      <c r="G2574" s="47"/>
      <c r="H2574" s="48"/>
      <c r="I2574" s="48"/>
    </row>
    <row r="2575" spans="7:9" ht="12.75">
      <c r="G2575" s="47"/>
      <c r="H2575" s="48"/>
      <c r="I2575" s="48"/>
    </row>
    <row r="2576" spans="7:9" ht="12.75">
      <c r="G2576" s="56"/>
      <c r="H2576" s="56"/>
      <c r="I2576" s="56"/>
    </row>
    <row r="2577" spans="7:9" ht="12.75">
      <c r="G2577" s="56"/>
      <c r="H2577" s="56"/>
      <c r="I2577" s="56"/>
    </row>
    <row r="2578" spans="7:9" ht="12.75">
      <c r="G2578" s="51"/>
      <c r="H2578" s="51"/>
      <c r="I2578" s="51"/>
    </row>
    <row r="2579" spans="7:9" ht="12.75">
      <c r="G2579" s="47"/>
      <c r="H2579" s="48"/>
      <c r="I2579" s="48"/>
    </row>
  </sheetData>
  <sheetProtection/>
  <mergeCells count="4">
    <mergeCell ref="A5:E5"/>
    <mergeCell ref="A6:E6"/>
    <mergeCell ref="A2342:J2342"/>
    <mergeCell ref="A2348:J2348"/>
  </mergeCells>
  <printOptions/>
  <pageMargins left="0.5118110236220472" right="0" top="0.5905511811023623" bottom="0.5905511811023623" header="0.3937007874015748" footer="0.3937007874015748"/>
  <pageSetup firstPageNumber="28" useFirstPageNumber="1" fitToHeight="0" horizontalDpi="1200" verticalDpi="1200" orientation="portrait" paperSize="9" scale="86" r:id="rId1"/>
  <headerFooter alignWithMargins="0">
    <oddFooter>&amp;C&amp;P</oddFooter>
  </headerFooter>
  <rowBreaks count="39" manualBreakCount="39">
    <brk id="112" max="9" man="1"/>
    <brk id="242" max="9" man="1"/>
    <brk id="288" max="9" man="1"/>
    <brk id="393" max="9" man="1"/>
    <brk id="450" max="9" man="1"/>
    <brk id="503" max="9" man="1"/>
    <brk id="555" max="9" man="1"/>
    <brk id="605" max="9" man="1"/>
    <brk id="657" max="9" man="1"/>
    <brk id="703" max="9" man="1"/>
    <brk id="750" max="9" man="1"/>
    <brk id="791" max="9" man="1"/>
    <brk id="842" max="9" man="1"/>
    <brk id="892" max="9" man="1"/>
    <brk id="942" max="9" man="1"/>
    <brk id="999" max="9" man="1"/>
    <brk id="1050" max="9" man="1"/>
    <brk id="1099" max="9" man="1"/>
    <brk id="1257" max="9" man="1"/>
    <brk id="1311" max="9" man="1"/>
    <brk id="1365" max="9" man="1"/>
    <brk id="1418" max="9" man="1"/>
    <brk id="1475" max="9" man="1"/>
    <brk id="1524" max="9" man="1"/>
    <brk id="1571" max="9" man="1"/>
    <brk id="1620" max="9" man="1"/>
    <brk id="1659" max="9" man="1"/>
    <brk id="1711" max="9" man="1"/>
    <brk id="1765" max="9" man="1"/>
    <brk id="1817" max="9" man="1"/>
    <brk id="1868" max="9" man="1"/>
    <brk id="1924" max="9" man="1"/>
    <brk id="1970" max="9" man="1"/>
    <brk id="2028" max="9" man="1"/>
    <brk id="2140" max="9" man="1"/>
    <brk id="2187" max="9" man="1"/>
    <brk id="2237" max="9" man="1"/>
    <brk id="2275" max="9" man="1"/>
    <brk id="23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Brkaric_Dzenet</dc:creator>
  <cp:keywords/>
  <dc:description/>
  <cp:lastModifiedBy>Nikolic_Federika</cp:lastModifiedBy>
  <cp:lastPrinted>2014-05-16T08:08:21Z</cp:lastPrinted>
  <dcterms:created xsi:type="dcterms:W3CDTF">2001-11-14T14:56:08Z</dcterms:created>
  <dcterms:modified xsi:type="dcterms:W3CDTF">2014-05-16T08:09:44Z</dcterms:modified>
  <cp:category/>
  <cp:version/>
  <cp:contentType/>
  <cp:contentStatus/>
</cp:coreProperties>
</file>